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tailassociationservices.sharepoint.com/sites/RSTeam/Shared Documents/Claims Manager Tools/"/>
    </mc:Choice>
  </mc:AlternateContent>
  <xr:revisionPtr revIDLastSave="19" documentId="8_{7AF1DCA1-5C62-4E13-9E99-8D3E63B34317}" xr6:coauthVersionLast="47" xr6:coauthVersionMax="47" xr10:uidLastSave="{C7FCA6E6-DA8F-4E63-A65B-10522ABC28E9}"/>
  <bookViews>
    <workbookView xWindow="-120" yWindow="-120" windowWidth="29040" windowHeight="15840" xr2:uid="{00000000-000D-0000-FFFF-FFFF00000000}"/>
  </bookViews>
  <sheets>
    <sheet name="Premium Calculator" sheetId="2" r:id="rId1"/>
    <sheet name="Current Year Rates by Fund" sheetId="4" r:id="rId2"/>
    <sheet name="Next Year Rates by Fund" sheetId="5" r:id="rId3"/>
    <sheet name="Rates By Code" sheetId="6" r:id="rId4"/>
  </sheets>
  <definedNames>
    <definedName name="_xlnm.Print_Area" localSheetId="0">'Premium Calculator'!$A$1:$O$49</definedName>
    <definedName name="_xlnm.Print_Area" localSheetId="3">'Rates By Code'!$A$1:$N$389</definedName>
    <definedName name="_xlnm.Print_Titles" localSheetId="3">'Rates By Code'!$1:$4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6" i="5" l="1"/>
  <c r="F326" i="5"/>
  <c r="G325" i="5"/>
  <c r="F325" i="5"/>
  <c r="G324" i="5"/>
  <c r="F324" i="5"/>
  <c r="G323" i="5"/>
  <c r="F323" i="5"/>
  <c r="G322" i="5"/>
  <c r="F322" i="5"/>
  <c r="G321" i="5"/>
  <c r="F321" i="5"/>
  <c r="G320" i="5"/>
  <c r="F320" i="5"/>
  <c r="G319" i="5"/>
  <c r="F319" i="5"/>
  <c r="G318" i="5"/>
  <c r="F318" i="5"/>
  <c r="G317" i="5"/>
  <c r="F317" i="5"/>
  <c r="G316" i="5"/>
  <c r="F316" i="5"/>
  <c r="G315" i="5"/>
  <c r="F315" i="5"/>
  <c r="G314" i="5"/>
  <c r="F314" i="5"/>
  <c r="G313" i="5"/>
  <c r="F313" i="5"/>
  <c r="G312" i="5"/>
  <c r="F312" i="5"/>
  <c r="G311" i="5"/>
  <c r="F311" i="5"/>
  <c r="G310" i="5"/>
  <c r="F310" i="5"/>
  <c r="G309" i="5"/>
  <c r="F309" i="5"/>
  <c r="G308" i="5"/>
  <c r="F308" i="5"/>
  <c r="G307" i="5"/>
  <c r="F307" i="5"/>
  <c r="G306" i="5"/>
  <c r="F306" i="5"/>
  <c r="G305" i="5"/>
  <c r="F305" i="5"/>
  <c r="G304" i="5"/>
  <c r="F304" i="5"/>
  <c r="G303" i="5"/>
  <c r="F303" i="5"/>
  <c r="G302" i="5"/>
  <c r="F302" i="5"/>
  <c r="G301" i="5"/>
  <c r="F301" i="5"/>
  <c r="G300" i="5"/>
  <c r="F300" i="5"/>
  <c r="G299" i="5"/>
  <c r="F299" i="5"/>
  <c r="G298" i="5"/>
  <c r="F298" i="5"/>
  <c r="G297" i="5"/>
  <c r="F297" i="5"/>
  <c r="G296" i="5"/>
  <c r="F296" i="5"/>
  <c r="G295" i="5"/>
  <c r="F295" i="5"/>
  <c r="G294" i="5"/>
  <c r="F294" i="5"/>
  <c r="G293" i="5"/>
  <c r="F293" i="5"/>
  <c r="G292" i="5"/>
  <c r="F292" i="5"/>
  <c r="G291" i="5"/>
  <c r="F291" i="5"/>
  <c r="G290" i="5"/>
  <c r="F290" i="5"/>
  <c r="G289" i="5"/>
  <c r="F289" i="5"/>
  <c r="G288" i="5"/>
  <c r="F288" i="5"/>
  <c r="G287" i="5"/>
  <c r="F287" i="5"/>
  <c r="G286" i="5"/>
  <c r="F286" i="5"/>
  <c r="G285" i="5"/>
  <c r="F285" i="5"/>
  <c r="G284" i="5"/>
  <c r="F284" i="5"/>
  <c r="G283" i="5"/>
  <c r="F283" i="5"/>
  <c r="G282" i="5"/>
  <c r="F282" i="5"/>
  <c r="G281" i="5"/>
  <c r="F281" i="5"/>
  <c r="G280" i="5"/>
  <c r="F280" i="5"/>
  <c r="G279" i="5"/>
  <c r="F279" i="5"/>
  <c r="G278" i="5"/>
  <c r="F278" i="5"/>
  <c r="G277" i="5"/>
  <c r="F277" i="5"/>
  <c r="G276" i="5"/>
  <c r="F276" i="5"/>
  <c r="G275" i="5"/>
  <c r="F275" i="5"/>
  <c r="G274" i="5"/>
  <c r="F274" i="5"/>
  <c r="G273" i="5"/>
  <c r="F273" i="5"/>
  <c r="G272" i="5"/>
  <c r="F272" i="5"/>
  <c r="G271" i="5"/>
  <c r="F271" i="5"/>
  <c r="G270" i="5"/>
  <c r="F270" i="5"/>
  <c r="G269" i="5"/>
  <c r="F269" i="5"/>
  <c r="G268" i="5"/>
  <c r="F268" i="5"/>
  <c r="G267" i="5"/>
  <c r="F267" i="5"/>
  <c r="G266" i="5"/>
  <c r="F266" i="5"/>
  <c r="G265" i="5"/>
  <c r="F265" i="5"/>
  <c r="G264" i="5"/>
  <c r="F264" i="5"/>
  <c r="G263" i="5"/>
  <c r="F263" i="5"/>
  <c r="G262" i="5"/>
  <c r="F262" i="5"/>
  <c r="G261" i="5"/>
  <c r="F261" i="5"/>
  <c r="G260" i="5"/>
  <c r="F260" i="5"/>
  <c r="G259" i="5"/>
  <c r="F259" i="5"/>
  <c r="G258" i="5"/>
  <c r="F258" i="5"/>
  <c r="G257" i="5"/>
  <c r="F257" i="5"/>
  <c r="G256" i="5"/>
  <c r="F256" i="5"/>
  <c r="G255" i="5"/>
  <c r="F255" i="5"/>
  <c r="G254" i="5"/>
  <c r="F254" i="5"/>
  <c r="G253" i="5"/>
  <c r="F253" i="5"/>
  <c r="G252" i="5"/>
  <c r="F252" i="5"/>
  <c r="G251" i="5"/>
  <c r="F251" i="5"/>
  <c r="G250" i="5"/>
  <c r="F250" i="5"/>
  <c r="G249" i="5"/>
  <c r="F249" i="5"/>
  <c r="G248" i="5"/>
  <c r="F248" i="5"/>
  <c r="G247" i="5"/>
  <c r="F247" i="5"/>
  <c r="G246" i="5"/>
  <c r="F246" i="5"/>
  <c r="G245" i="5"/>
  <c r="F245" i="5"/>
  <c r="G244" i="5"/>
  <c r="F244" i="5"/>
  <c r="G243" i="5"/>
  <c r="F243" i="5"/>
  <c r="G242" i="5"/>
  <c r="F242" i="5"/>
  <c r="G241" i="5"/>
  <c r="F241" i="5"/>
  <c r="G240" i="5"/>
  <c r="F240" i="5"/>
  <c r="G239" i="5"/>
  <c r="F239" i="5"/>
  <c r="G238" i="5"/>
  <c r="F238" i="5"/>
  <c r="G237" i="5"/>
  <c r="F237" i="5"/>
  <c r="G236" i="5"/>
  <c r="F236" i="5"/>
  <c r="G235" i="5"/>
  <c r="F235" i="5"/>
  <c r="G234" i="5"/>
  <c r="F234" i="5"/>
  <c r="G233" i="5"/>
  <c r="F233" i="5"/>
  <c r="G232" i="5"/>
  <c r="F232" i="5"/>
  <c r="G231" i="5"/>
  <c r="F231" i="5"/>
  <c r="G230" i="5"/>
  <c r="F230" i="5"/>
  <c r="G229" i="5"/>
  <c r="F229" i="5"/>
  <c r="G228" i="5"/>
  <c r="F228" i="5"/>
  <c r="G227" i="5"/>
  <c r="F227" i="5"/>
  <c r="G226" i="5"/>
  <c r="F226" i="5"/>
  <c r="G225" i="5"/>
  <c r="F225" i="5"/>
  <c r="G224" i="5"/>
  <c r="F224" i="5"/>
  <c r="G223" i="5"/>
  <c r="F223" i="5"/>
  <c r="G222" i="5"/>
  <c r="F222" i="5"/>
  <c r="G221" i="5"/>
  <c r="F221" i="5"/>
  <c r="G220" i="5"/>
  <c r="F220" i="5"/>
  <c r="G219" i="5"/>
  <c r="F219" i="5"/>
  <c r="G218" i="5"/>
  <c r="F218" i="5"/>
  <c r="G217" i="5"/>
  <c r="F217" i="5"/>
  <c r="G216" i="5"/>
  <c r="F216" i="5"/>
  <c r="G215" i="5"/>
  <c r="F215" i="5"/>
  <c r="G214" i="5"/>
  <c r="F214" i="5"/>
  <c r="G213" i="5"/>
  <c r="F213" i="5"/>
  <c r="G212" i="5"/>
  <c r="F212" i="5"/>
  <c r="G211" i="5"/>
  <c r="F211" i="5"/>
  <c r="G210" i="5"/>
  <c r="F210" i="5"/>
  <c r="G209" i="5"/>
  <c r="F209" i="5"/>
  <c r="G208" i="5"/>
  <c r="F208" i="5"/>
  <c r="G207" i="5"/>
  <c r="F207" i="5"/>
  <c r="G206" i="5"/>
  <c r="F206" i="5"/>
  <c r="G205" i="5"/>
  <c r="F205" i="5"/>
  <c r="G204" i="5"/>
  <c r="F204" i="5"/>
  <c r="G203" i="5"/>
  <c r="F203" i="5"/>
  <c r="G202" i="5"/>
  <c r="F202" i="5"/>
  <c r="G201" i="5"/>
  <c r="F201" i="5"/>
  <c r="G200" i="5"/>
  <c r="F200" i="5"/>
  <c r="G199" i="5"/>
  <c r="F199" i="5"/>
  <c r="G198" i="5"/>
  <c r="F198" i="5"/>
  <c r="G197" i="5"/>
  <c r="F197" i="5"/>
  <c r="G196" i="5"/>
  <c r="F196" i="5"/>
  <c r="G195" i="5"/>
  <c r="F195" i="5"/>
  <c r="G194" i="5"/>
  <c r="F194" i="5"/>
  <c r="G193" i="5"/>
  <c r="F193" i="5"/>
  <c r="G192" i="5"/>
  <c r="F192" i="5"/>
  <c r="G191" i="5"/>
  <c r="F191" i="5"/>
  <c r="G190" i="5"/>
  <c r="F190" i="5"/>
  <c r="G189" i="5"/>
  <c r="F189" i="5"/>
  <c r="G188" i="5"/>
  <c r="F188" i="5"/>
  <c r="G187" i="5"/>
  <c r="F187" i="5"/>
  <c r="G186" i="5"/>
  <c r="F186" i="5"/>
  <c r="G185" i="5"/>
  <c r="F185" i="5"/>
  <c r="G184" i="5"/>
  <c r="F184" i="5"/>
  <c r="G183" i="5"/>
  <c r="F183" i="5"/>
  <c r="G182" i="5"/>
  <c r="F182" i="5"/>
  <c r="G181" i="5"/>
  <c r="F181" i="5"/>
  <c r="G180" i="5"/>
  <c r="F180" i="5"/>
  <c r="G179" i="5"/>
  <c r="F179" i="5"/>
  <c r="G178" i="5"/>
  <c r="F178" i="5"/>
  <c r="G177" i="5"/>
  <c r="F177" i="5"/>
  <c r="G176" i="5"/>
  <c r="F176" i="5"/>
  <c r="G175" i="5"/>
  <c r="F175" i="5"/>
  <c r="G174" i="5"/>
  <c r="F174" i="5"/>
  <c r="G173" i="5"/>
  <c r="F173" i="5"/>
  <c r="G172" i="5"/>
  <c r="F172" i="5"/>
  <c r="G171" i="5"/>
  <c r="F171" i="5"/>
  <c r="G170" i="5"/>
  <c r="F170" i="5"/>
  <c r="G169" i="5"/>
  <c r="F169" i="5"/>
  <c r="G168" i="5"/>
  <c r="F168" i="5"/>
  <c r="G167" i="5"/>
  <c r="F167" i="5"/>
  <c r="G166" i="5"/>
  <c r="F166" i="5"/>
  <c r="G165" i="5"/>
  <c r="F165" i="5"/>
  <c r="G164" i="5"/>
  <c r="F164" i="5"/>
  <c r="G163" i="5"/>
  <c r="F163" i="5"/>
  <c r="G162" i="5"/>
  <c r="F162" i="5"/>
  <c r="G161" i="5"/>
  <c r="F161" i="5"/>
  <c r="G160" i="5"/>
  <c r="F160" i="5"/>
  <c r="G159" i="5"/>
  <c r="F159" i="5"/>
  <c r="G158" i="5"/>
  <c r="F158" i="5"/>
  <c r="G157" i="5"/>
  <c r="F157" i="5"/>
  <c r="F156" i="5"/>
  <c r="G155" i="5"/>
  <c r="F155" i="5"/>
  <c r="G154" i="5"/>
  <c r="F154" i="5"/>
  <c r="G153" i="5"/>
  <c r="F153" i="5"/>
  <c r="G152" i="5"/>
  <c r="F152" i="5"/>
  <c r="F151" i="5"/>
  <c r="G150" i="5"/>
  <c r="F150" i="5"/>
  <c r="G149" i="5"/>
  <c r="F149" i="5"/>
  <c r="G148" i="5"/>
  <c r="F148" i="5"/>
  <c r="G147" i="5"/>
  <c r="F147" i="5"/>
  <c r="G146" i="5"/>
  <c r="F146" i="5"/>
  <c r="G145" i="5"/>
  <c r="F145" i="5"/>
  <c r="G144" i="5"/>
  <c r="F144" i="5"/>
  <c r="G143" i="5"/>
  <c r="F143" i="5"/>
  <c r="G142" i="5"/>
  <c r="F142" i="5"/>
  <c r="G141" i="5"/>
  <c r="F141" i="5"/>
  <c r="G140" i="5"/>
  <c r="F140" i="5"/>
  <c r="G139" i="5"/>
  <c r="F139" i="5"/>
  <c r="G138" i="5"/>
  <c r="F138" i="5"/>
  <c r="G137" i="5"/>
  <c r="F137" i="5"/>
  <c r="G136" i="5"/>
  <c r="F136" i="5"/>
  <c r="G135" i="5"/>
  <c r="F135" i="5"/>
  <c r="G134" i="5"/>
  <c r="F134" i="5"/>
  <c r="G133" i="5"/>
  <c r="F133" i="5"/>
  <c r="G132" i="5"/>
  <c r="F132" i="5"/>
  <c r="G131" i="5"/>
  <c r="F131" i="5"/>
  <c r="G130" i="5"/>
  <c r="F130" i="5"/>
  <c r="G129" i="5"/>
  <c r="F129" i="5"/>
  <c r="G128" i="5"/>
  <c r="F128" i="5"/>
  <c r="G127" i="5"/>
  <c r="F127" i="5"/>
  <c r="G126" i="5"/>
  <c r="F126" i="5"/>
  <c r="G125" i="5"/>
  <c r="F125" i="5"/>
  <c r="G124" i="5"/>
  <c r="F124" i="5"/>
  <c r="G123" i="5"/>
  <c r="F123" i="5"/>
  <c r="G122" i="5"/>
  <c r="F122" i="5"/>
  <c r="G121" i="5"/>
  <c r="F121" i="5"/>
  <c r="G120" i="5"/>
  <c r="F120" i="5"/>
  <c r="G119" i="5"/>
  <c r="F119" i="5"/>
  <c r="G118" i="5"/>
  <c r="F118" i="5"/>
  <c r="G117" i="5"/>
  <c r="F117" i="5"/>
  <c r="G116" i="5"/>
  <c r="F116" i="5"/>
  <c r="G115" i="5"/>
  <c r="F115" i="5"/>
  <c r="G114" i="5"/>
  <c r="F114" i="5"/>
  <c r="G113" i="5"/>
  <c r="F113" i="5"/>
  <c r="G112" i="5"/>
  <c r="F112" i="5"/>
  <c r="G111" i="5"/>
  <c r="F111" i="5"/>
  <c r="G110" i="5"/>
  <c r="F110" i="5"/>
  <c r="G109" i="5"/>
  <c r="F109" i="5"/>
  <c r="G108" i="5"/>
  <c r="F108" i="5"/>
  <c r="G107" i="5"/>
  <c r="F107" i="5"/>
  <c r="G106" i="5"/>
  <c r="F106" i="5"/>
  <c r="G105" i="5"/>
  <c r="F105" i="5"/>
  <c r="G104" i="5"/>
  <c r="F104" i="5"/>
  <c r="G103" i="5"/>
  <c r="F103" i="5"/>
  <c r="G102" i="5"/>
  <c r="F102" i="5"/>
  <c r="G101" i="5"/>
  <c r="F101" i="5"/>
  <c r="G100" i="5"/>
  <c r="F100" i="5"/>
  <c r="G99" i="5"/>
  <c r="F99" i="5"/>
  <c r="G98" i="5"/>
  <c r="F98" i="5"/>
  <c r="G97" i="5"/>
  <c r="F97" i="5"/>
  <c r="G96" i="5"/>
  <c r="F96" i="5"/>
  <c r="G95" i="5"/>
  <c r="F95" i="5"/>
  <c r="G94" i="5"/>
  <c r="F94" i="5"/>
  <c r="G93" i="5"/>
  <c r="F93" i="5"/>
  <c r="G92" i="5"/>
  <c r="F92" i="5"/>
  <c r="G91" i="5"/>
  <c r="F91" i="5"/>
  <c r="G90" i="5"/>
  <c r="F90" i="5"/>
  <c r="G89" i="5"/>
  <c r="F89" i="5"/>
  <c r="G88" i="5"/>
  <c r="F88" i="5"/>
  <c r="G87" i="5"/>
  <c r="F87" i="5"/>
  <c r="G86" i="5"/>
  <c r="F86" i="5"/>
  <c r="G85" i="5"/>
  <c r="F85" i="5"/>
  <c r="G84" i="5"/>
  <c r="F84" i="5"/>
  <c r="G83" i="5"/>
  <c r="F83" i="5"/>
  <c r="G82" i="5"/>
  <c r="F82" i="5"/>
  <c r="G81" i="5"/>
  <c r="F81" i="5"/>
  <c r="G80" i="5"/>
  <c r="F80" i="5"/>
  <c r="G79" i="5"/>
  <c r="F79" i="5"/>
  <c r="G78" i="5"/>
  <c r="F78" i="5"/>
  <c r="G77" i="5"/>
  <c r="F77" i="5"/>
  <c r="G76" i="5"/>
  <c r="F76" i="5"/>
  <c r="G75" i="5"/>
  <c r="F75" i="5"/>
  <c r="G74" i="5"/>
  <c r="F74" i="5"/>
  <c r="G73" i="5"/>
  <c r="F73" i="5"/>
  <c r="G72" i="5"/>
  <c r="F72" i="5"/>
  <c r="G71" i="5"/>
  <c r="F71" i="5"/>
  <c r="G70" i="5"/>
  <c r="F70" i="5"/>
  <c r="G69" i="5"/>
  <c r="F69" i="5"/>
  <c r="G68" i="5"/>
  <c r="F68" i="5"/>
  <c r="G67" i="5"/>
  <c r="F67" i="5"/>
  <c r="G66" i="5"/>
  <c r="F66" i="5"/>
  <c r="G65" i="5"/>
  <c r="F65" i="5"/>
  <c r="G64" i="5"/>
  <c r="F64" i="5"/>
  <c r="G63" i="5"/>
  <c r="F63" i="5"/>
  <c r="G62" i="5"/>
  <c r="F62" i="5"/>
  <c r="G61" i="5"/>
  <c r="F61" i="5"/>
  <c r="G60" i="5"/>
  <c r="F60" i="5"/>
  <c r="G59" i="5"/>
  <c r="F59" i="5"/>
  <c r="G58" i="5"/>
  <c r="F58" i="5"/>
  <c r="G57" i="5"/>
  <c r="F57" i="5"/>
  <c r="G56" i="5"/>
  <c r="F56" i="5"/>
  <c r="G55" i="5"/>
  <c r="F55" i="5"/>
  <c r="G54" i="5"/>
  <c r="F54" i="5"/>
  <c r="G53" i="5"/>
  <c r="F53" i="5"/>
  <c r="G52" i="5"/>
  <c r="F52" i="5"/>
  <c r="G51" i="5"/>
  <c r="F51" i="5"/>
  <c r="G50" i="5"/>
  <c r="F50" i="5"/>
  <c r="G49" i="5"/>
  <c r="F49" i="5"/>
  <c r="G48" i="5"/>
  <c r="F48" i="5"/>
  <c r="G47" i="5"/>
  <c r="F47" i="5"/>
  <c r="G46" i="5"/>
  <c r="F46" i="5"/>
  <c r="G45" i="5"/>
  <c r="F45" i="5"/>
  <c r="G44" i="5"/>
  <c r="F44" i="5"/>
  <c r="G43" i="5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326" i="4"/>
  <c r="F326" i="4"/>
  <c r="G166" i="4"/>
  <c r="F166" i="4"/>
  <c r="G325" i="4"/>
  <c r="F325" i="4"/>
  <c r="G165" i="4"/>
  <c r="F165" i="4"/>
  <c r="G324" i="4"/>
  <c r="F324" i="4"/>
  <c r="G164" i="4"/>
  <c r="F164" i="4"/>
  <c r="G323" i="4"/>
  <c r="F323" i="4"/>
  <c r="G163" i="4"/>
  <c r="F163" i="4"/>
  <c r="G322" i="4"/>
  <c r="F322" i="4"/>
  <c r="G162" i="4"/>
  <c r="F162" i="4"/>
  <c r="G321" i="4"/>
  <c r="F321" i="4"/>
  <c r="G161" i="4"/>
  <c r="F161" i="4"/>
  <c r="G320" i="4"/>
  <c r="F320" i="4"/>
  <c r="G160" i="4"/>
  <c r="F160" i="4"/>
  <c r="G319" i="4"/>
  <c r="F319" i="4"/>
  <c r="G159" i="4"/>
  <c r="F159" i="4"/>
  <c r="G318" i="4"/>
  <c r="F318" i="4"/>
  <c r="G158" i="4"/>
  <c r="F158" i="4"/>
  <c r="G317" i="4"/>
  <c r="F317" i="4"/>
  <c r="G157" i="4"/>
  <c r="F157" i="4"/>
  <c r="G316" i="4"/>
  <c r="F316" i="4"/>
  <c r="F156" i="4"/>
  <c r="G315" i="4"/>
  <c r="F315" i="4"/>
  <c r="G155" i="4"/>
  <c r="F155" i="4"/>
  <c r="G314" i="4"/>
  <c r="F314" i="4"/>
  <c r="G154" i="4"/>
  <c r="F154" i="4"/>
  <c r="G313" i="4"/>
  <c r="F313" i="4"/>
  <c r="G153" i="4"/>
  <c r="F153" i="4"/>
  <c r="G312" i="4"/>
  <c r="F312" i="4"/>
  <c r="G152" i="4"/>
  <c r="F152" i="4"/>
  <c r="G311" i="4"/>
  <c r="F311" i="4"/>
  <c r="F151" i="4"/>
  <c r="G310" i="4"/>
  <c r="F310" i="4"/>
  <c r="G150" i="4"/>
  <c r="F150" i="4"/>
  <c r="G309" i="4"/>
  <c r="F309" i="4"/>
  <c r="G149" i="4"/>
  <c r="F149" i="4"/>
  <c r="G308" i="4"/>
  <c r="F308" i="4"/>
  <c r="G148" i="4"/>
  <c r="F148" i="4"/>
  <c r="G307" i="4"/>
  <c r="F307" i="4"/>
  <c r="G147" i="4"/>
  <c r="F147" i="4"/>
  <c r="G306" i="4"/>
  <c r="F306" i="4"/>
  <c r="G146" i="4"/>
  <c r="F146" i="4"/>
  <c r="G305" i="4"/>
  <c r="F305" i="4"/>
  <c r="G145" i="4"/>
  <c r="F145" i="4"/>
  <c r="G304" i="4"/>
  <c r="F304" i="4"/>
  <c r="G144" i="4"/>
  <c r="F144" i="4"/>
  <c r="G303" i="4"/>
  <c r="F303" i="4"/>
  <c r="G143" i="4"/>
  <c r="F143" i="4"/>
  <c r="G302" i="4"/>
  <c r="F302" i="4"/>
  <c r="G142" i="4"/>
  <c r="F142" i="4"/>
  <c r="G301" i="4"/>
  <c r="F301" i="4"/>
  <c r="G141" i="4"/>
  <c r="F141" i="4"/>
  <c r="G300" i="4"/>
  <c r="F300" i="4"/>
  <c r="G140" i="4"/>
  <c r="F140" i="4"/>
  <c r="G299" i="4"/>
  <c r="F299" i="4"/>
  <c r="G139" i="4"/>
  <c r="F139" i="4"/>
  <c r="G298" i="4"/>
  <c r="F298" i="4"/>
  <c r="G138" i="4"/>
  <c r="F138" i="4"/>
  <c r="G297" i="4"/>
  <c r="F297" i="4"/>
  <c r="G137" i="4"/>
  <c r="F137" i="4"/>
  <c r="G296" i="4"/>
  <c r="F296" i="4"/>
  <c r="G136" i="4"/>
  <c r="F136" i="4"/>
  <c r="G295" i="4"/>
  <c r="F295" i="4"/>
  <c r="G135" i="4"/>
  <c r="F135" i="4"/>
  <c r="G294" i="4"/>
  <c r="F294" i="4"/>
  <c r="G134" i="4"/>
  <c r="F134" i="4"/>
  <c r="G293" i="4"/>
  <c r="F293" i="4"/>
  <c r="G133" i="4"/>
  <c r="F133" i="4"/>
  <c r="G292" i="4"/>
  <c r="F292" i="4"/>
  <c r="G132" i="4"/>
  <c r="F132" i="4"/>
  <c r="G291" i="4"/>
  <c r="F291" i="4"/>
  <c r="G131" i="4"/>
  <c r="F131" i="4"/>
  <c r="G290" i="4"/>
  <c r="F290" i="4"/>
  <c r="G130" i="4"/>
  <c r="F130" i="4"/>
  <c r="G289" i="4"/>
  <c r="F289" i="4"/>
  <c r="G129" i="4"/>
  <c r="F129" i="4"/>
  <c r="G288" i="4"/>
  <c r="F288" i="4"/>
  <c r="G128" i="4"/>
  <c r="F128" i="4"/>
  <c r="G287" i="4"/>
  <c r="F287" i="4"/>
  <c r="G127" i="4"/>
  <c r="F127" i="4"/>
  <c r="G286" i="4"/>
  <c r="F286" i="4"/>
  <c r="G126" i="4"/>
  <c r="F126" i="4"/>
  <c r="G285" i="4"/>
  <c r="F285" i="4"/>
  <c r="G125" i="4"/>
  <c r="F125" i="4"/>
  <c r="G284" i="4"/>
  <c r="F284" i="4"/>
  <c r="G124" i="4"/>
  <c r="F124" i="4"/>
  <c r="G283" i="4"/>
  <c r="F283" i="4"/>
  <c r="G123" i="4"/>
  <c r="F123" i="4"/>
  <c r="G282" i="4"/>
  <c r="F282" i="4"/>
  <c r="G122" i="4"/>
  <c r="F122" i="4"/>
  <c r="G281" i="4"/>
  <c r="F281" i="4"/>
  <c r="G121" i="4"/>
  <c r="F121" i="4"/>
  <c r="G280" i="4"/>
  <c r="F280" i="4"/>
  <c r="G120" i="4"/>
  <c r="F120" i="4"/>
  <c r="G279" i="4"/>
  <c r="F279" i="4"/>
  <c r="G119" i="4"/>
  <c r="F119" i="4"/>
  <c r="G278" i="4"/>
  <c r="F278" i="4"/>
  <c r="G118" i="4"/>
  <c r="F118" i="4"/>
  <c r="G277" i="4"/>
  <c r="F277" i="4"/>
  <c r="G117" i="4"/>
  <c r="F117" i="4"/>
  <c r="G276" i="4"/>
  <c r="F276" i="4"/>
  <c r="G116" i="4"/>
  <c r="F116" i="4"/>
  <c r="G275" i="4"/>
  <c r="F275" i="4"/>
  <c r="G115" i="4"/>
  <c r="F115" i="4"/>
  <c r="G274" i="4"/>
  <c r="F274" i="4"/>
  <c r="G114" i="4"/>
  <c r="F114" i="4"/>
  <c r="G273" i="4"/>
  <c r="F273" i="4"/>
  <c r="G113" i="4"/>
  <c r="F113" i="4"/>
  <c r="G272" i="4"/>
  <c r="F272" i="4"/>
  <c r="G112" i="4"/>
  <c r="F112" i="4"/>
  <c r="G271" i="4"/>
  <c r="F271" i="4"/>
  <c r="G111" i="4"/>
  <c r="F111" i="4"/>
  <c r="G270" i="4"/>
  <c r="F270" i="4"/>
  <c r="G110" i="4"/>
  <c r="F110" i="4"/>
  <c r="G269" i="4"/>
  <c r="F269" i="4"/>
  <c r="G109" i="4"/>
  <c r="F109" i="4"/>
  <c r="G268" i="4"/>
  <c r="F268" i="4"/>
  <c r="G108" i="4"/>
  <c r="F108" i="4"/>
  <c r="G267" i="4"/>
  <c r="F267" i="4"/>
  <c r="G107" i="4"/>
  <c r="F107" i="4"/>
  <c r="G266" i="4"/>
  <c r="F266" i="4"/>
  <c r="G106" i="4"/>
  <c r="F106" i="4"/>
  <c r="G265" i="4"/>
  <c r="F265" i="4"/>
  <c r="G105" i="4"/>
  <c r="F105" i="4"/>
  <c r="G264" i="4"/>
  <c r="F264" i="4"/>
  <c r="G104" i="4"/>
  <c r="F104" i="4"/>
  <c r="G263" i="4"/>
  <c r="F263" i="4"/>
  <c r="G103" i="4"/>
  <c r="F103" i="4"/>
  <c r="G262" i="4"/>
  <c r="F262" i="4"/>
  <c r="G102" i="4"/>
  <c r="F102" i="4"/>
  <c r="G261" i="4"/>
  <c r="F261" i="4"/>
  <c r="G101" i="4"/>
  <c r="F101" i="4"/>
  <c r="G260" i="4"/>
  <c r="F260" i="4"/>
  <c r="G100" i="4"/>
  <c r="F100" i="4"/>
  <c r="G259" i="4"/>
  <c r="F259" i="4"/>
  <c r="G99" i="4"/>
  <c r="F99" i="4"/>
  <c r="G258" i="4"/>
  <c r="F258" i="4"/>
  <c r="G98" i="4"/>
  <c r="F98" i="4"/>
  <c r="G257" i="4"/>
  <c r="F257" i="4"/>
  <c r="G97" i="4"/>
  <c r="F97" i="4"/>
  <c r="G256" i="4"/>
  <c r="F256" i="4"/>
  <c r="G96" i="4"/>
  <c r="F96" i="4"/>
  <c r="G255" i="4"/>
  <c r="F255" i="4"/>
  <c r="G95" i="4"/>
  <c r="F95" i="4"/>
  <c r="G254" i="4"/>
  <c r="F254" i="4"/>
  <c r="G94" i="4"/>
  <c r="F94" i="4"/>
  <c r="G253" i="4"/>
  <c r="F253" i="4"/>
  <c r="G93" i="4"/>
  <c r="F93" i="4"/>
  <c r="G252" i="4"/>
  <c r="F252" i="4"/>
  <c r="G92" i="4"/>
  <c r="F92" i="4"/>
  <c r="G251" i="4"/>
  <c r="F251" i="4"/>
  <c r="G91" i="4"/>
  <c r="F91" i="4"/>
  <c r="G250" i="4"/>
  <c r="F250" i="4"/>
  <c r="G90" i="4"/>
  <c r="F90" i="4"/>
  <c r="G249" i="4"/>
  <c r="F249" i="4"/>
  <c r="G89" i="4"/>
  <c r="F89" i="4"/>
  <c r="G248" i="4"/>
  <c r="F248" i="4"/>
  <c r="G88" i="4"/>
  <c r="F88" i="4"/>
  <c r="G247" i="4"/>
  <c r="F247" i="4"/>
  <c r="G87" i="4"/>
  <c r="F87" i="4"/>
  <c r="G246" i="4"/>
  <c r="F246" i="4"/>
  <c r="G86" i="4"/>
  <c r="F86" i="4"/>
  <c r="G245" i="4"/>
  <c r="F245" i="4"/>
  <c r="G85" i="4"/>
  <c r="F85" i="4"/>
  <c r="G244" i="4"/>
  <c r="F244" i="4"/>
  <c r="G84" i="4"/>
  <c r="F84" i="4"/>
  <c r="G243" i="4"/>
  <c r="F243" i="4"/>
  <c r="G83" i="4"/>
  <c r="F83" i="4"/>
  <c r="G242" i="4"/>
  <c r="F242" i="4"/>
  <c r="G82" i="4"/>
  <c r="F82" i="4"/>
  <c r="G241" i="4"/>
  <c r="F241" i="4"/>
  <c r="G81" i="4"/>
  <c r="F81" i="4"/>
  <c r="G240" i="4"/>
  <c r="F240" i="4"/>
  <c r="G80" i="4"/>
  <c r="F80" i="4"/>
  <c r="G239" i="4"/>
  <c r="F239" i="4"/>
  <c r="G79" i="4"/>
  <c r="F79" i="4"/>
  <c r="G238" i="4"/>
  <c r="F238" i="4"/>
  <c r="G78" i="4"/>
  <c r="F78" i="4"/>
  <c r="G237" i="4"/>
  <c r="F237" i="4"/>
  <c r="G77" i="4"/>
  <c r="F77" i="4"/>
  <c r="G236" i="4"/>
  <c r="F236" i="4"/>
  <c r="G76" i="4"/>
  <c r="F76" i="4"/>
  <c r="G235" i="4"/>
  <c r="F235" i="4"/>
  <c r="G75" i="4"/>
  <c r="F75" i="4"/>
  <c r="G234" i="4"/>
  <c r="F234" i="4"/>
  <c r="G74" i="4"/>
  <c r="F74" i="4"/>
  <c r="G233" i="4"/>
  <c r="F233" i="4"/>
  <c r="G73" i="4"/>
  <c r="F73" i="4"/>
  <c r="G232" i="4"/>
  <c r="F232" i="4"/>
  <c r="G72" i="4"/>
  <c r="F72" i="4"/>
  <c r="G231" i="4"/>
  <c r="F231" i="4"/>
  <c r="G71" i="4"/>
  <c r="F71" i="4"/>
  <c r="G230" i="4"/>
  <c r="F230" i="4"/>
  <c r="G70" i="4"/>
  <c r="F70" i="4"/>
  <c r="G229" i="4"/>
  <c r="F229" i="4"/>
  <c r="G69" i="4"/>
  <c r="F69" i="4"/>
  <c r="G228" i="4"/>
  <c r="F228" i="4"/>
  <c r="G68" i="4"/>
  <c r="F68" i="4"/>
  <c r="G227" i="4"/>
  <c r="F227" i="4"/>
  <c r="G67" i="4"/>
  <c r="F67" i="4"/>
  <c r="G226" i="4"/>
  <c r="F226" i="4"/>
  <c r="G66" i="4"/>
  <c r="F66" i="4"/>
  <c r="G225" i="4"/>
  <c r="F225" i="4"/>
  <c r="G65" i="4"/>
  <c r="F65" i="4"/>
  <c r="G224" i="4"/>
  <c r="F224" i="4"/>
  <c r="G64" i="4"/>
  <c r="F64" i="4"/>
  <c r="G223" i="4"/>
  <c r="F223" i="4"/>
  <c r="G63" i="4"/>
  <c r="F63" i="4"/>
  <c r="G222" i="4"/>
  <c r="F222" i="4"/>
  <c r="G62" i="4"/>
  <c r="F62" i="4"/>
  <c r="G221" i="4"/>
  <c r="F221" i="4"/>
  <c r="G61" i="4"/>
  <c r="F61" i="4"/>
  <c r="G220" i="4"/>
  <c r="F220" i="4"/>
  <c r="G60" i="4"/>
  <c r="F60" i="4"/>
  <c r="G219" i="4"/>
  <c r="F219" i="4"/>
  <c r="G59" i="4"/>
  <c r="F59" i="4"/>
  <c r="G218" i="4"/>
  <c r="F218" i="4"/>
  <c r="G58" i="4"/>
  <c r="F58" i="4"/>
  <c r="G217" i="4"/>
  <c r="F217" i="4"/>
  <c r="G57" i="4"/>
  <c r="F57" i="4"/>
  <c r="G216" i="4"/>
  <c r="F216" i="4"/>
  <c r="G56" i="4"/>
  <c r="F56" i="4"/>
  <c r="G215" i="4"/>
  <c r="F215" i="4"/>
  <c r="G55" i="4"/>
  <c r="F55" i="4"/>
  <c r="G214" i="4"/>
  <c r="F214" i="4"/>
  <c r="G54" i="4"/>
  <c r="F54" i="4"/>
  <c r="G213" i="4"/>
  <c r="F213" i="4"/>
  <c r="G53" i="4"/>
  <c r="F53" i="4"/>
  <c r="G212" i="4"/>
  <c r="F212" i="4"/>
  <c r="G52" i="4"/>
  <c r="F52" i="4"/>
  <c r="G211" i="4"/>
  <c r="F211" i="4"/>
  <c r="G51" i="4"/>
  <c r="F51" i="4"/>
  <c r="G210" i="4"/>
  <c r="F210" i="4"/>
  <c r="G50" i="4"/>
  <c r="F50" i="4"/>
  <c r="G209" i="4"/>
  <c r="F209" i="4"/>
  <c r="G49" i="4"/>
  <c r="F49" i="4"/>
  <c r="G208" i="4"/>
  <c r="F208" i="4"/>
  <c r="G48" i="4"/>
  <c r="F48" i="4"/>
  <c r="G207" i="4"/>
  <c r="F207" i="4"/>
  <c r="G47" i="4"/>
  <c r="F47" i="4"/>
  <c r="G206" i="4"/>
  <c r="F206" i="4"/>
  <c r="G46" i="4"/>
  <c r="F46" i="4"/>
  <c r="G205" i="4"/>
  <c r="F205" i="4"/>
  <c r="G45" i="4"/>
  <c r="F45" i="4"/>
  <c r="G204" i="4"/>
  <c r="F204" i="4"/>
  <c r="G44" i="4"/>
  <c r="F44" i="4"/>
  <c r="G203" i="4"/>
  <c r="F203" i="4"/>
  <c r="G43" i="4"/>
  <c r="F43" i="4"/>
  <c r="G202" i="4"/>
  <c r="F202" i="4"/>
  <c r="G42" i="4"/>
  <c r="F42" i="4"/>
  <c r="G201" i="4"/>
  <c r="F201" i="4"/>
  <c r="G41" i="4"/>
  <c r="F41" i="4"/>
  <c r="G200" i="4"/>
  <c r="F200" i="4"/>
  <c r="G40" i="4"/>
  <c r="F40" i="4"/>
  <c r="G199" i="4"/>
  <c r="F199" i="4"/>
  <c r="G39" i="4"/>
  <c r="F39" i="4"/>
  <c r="G198" i="4"/>
  <c r="F198" i="4"/>
  <c r="G38" i="4"/>
  <c r="F38" i="4"/>
  <c r="G197" i="4"/>
  <c r="F197" i="4"/>
  <c r="G37" i="4"/>
  <c r="F37" i="4"/>
  <c r="G196" i="4"/>
  <c r="F196" i="4"/>
  <c r="G36" i="4"/>
  <c r="F36" i="4"/>
  <c r="G195" i="4"/>
  <c r="F195" i="4"/>
  <c r="G35" i="4"/>
  <c r="F35" i="4"/>
  <c r="G194" i="4"/>
  <c r="F194" i="4"/>
  <c r="G34" i="4"/>
  <c r="F34" i="4"/>
  <c r="G193" i="4"/>
  <c r="F193" i="4"/>
  <c r="G33" i="4"/>
  <c r="F33" i="4"/>
  <c r="G192" i="4"/>
  <c r="F192" i="4"/>
  <c r="G32" i="4"/>
  <c r="F32" i="4"/>
  <c r="G191" i="4"/>
  <c r="F191" i="4"/>
  <c r="G31" i="4"/>
  <c r="F31" i="4"/>
  <c r="G190" i="4"/>
  <c r="F190" i="4"/>
  <c r="G30" i="4"/>
  <c r="F30" i="4"/>
  <c r="G189" i="4"/>
  <c r="F189" i="4"/>
  <c r="G29" i="4"/>
  <c r="F29" i="4"/>
  <c r="G188" i="4"/>
  <c r="F188" i="4"/>
  <c r="G28" i="4"/>
  <c r="F28" i="4"/>
  <c r="G187" i="4"/>
  <c r="F187" i="4"/>
  <c r="G27" i="4"/>
  <c r="F27" i="4"/>
  <c r="G186" i="4"/>
  <c r="F186" i="4"/>
  <c r="G26" i="4"/>
  <c r="F26" i="4"/>
  <c r="G185" i="4"/>
  <c r="F185" i="4"/>
  <c r="G25" i="4"/>
  <c r="F25" i="4"/>
  <c r="G184" i="4"/>
  <c r="F184" i="4"/>
  <c r="G24" i="4"/>
  <c r="F24" i="4"/>
  <c r="G183" i="4"/>
  <c r="F183" i="4"/>
  <c r="G23" i="4"/>
  <c r="F23" i="4"/>
  <c r="G182" i="4"/>
  <c r="F182" i="4"/>
  <c r="G22" i="4"/>
  <c r="F22" i="4"/>
  <c r="G181" i="4"/>
  <c r="F181" i="4"/>
  <c r="G21" i="4"/>
  <c r="F21" i="4"/>
  <c r="G180" i="4"/>
  <c r="F180" i="4"/>
  <c r="G20" i="4"/>
  <c r="F20" i="4"/>
  <c r="G179" i="4"/>
  <c r="F179" i="4"/>
  <c r="G19" i="4"/>
  <c r="F19" i="4"/>
  <c r="G178" i="4"/>
  <c r="F178" i="4"/>
  <c r="G18" i="4"/>
  <c r="F18" i="4"/>
  <c r="G177" i="4"/>
  <c r="F177" i="4"/>
  <c r="G17" i="4"/>
  <c r="F17" i="4"/>
  <c r="G176" i="4"/>
  <c r="F176" i="4"/>
  <c r="G16" i="4"/>
  <c r="F16" i="4"/>
  <c r="G175" i="4"/>
  <c r="F175" i="4"/>
  <c r="G15" i="4"/>
  <c r="F15" i="4"/>
  <c r="G174" i="4"/>
  <c r="F174" i="4"/>
  <c r="G14" i="4"/>
  <c r="F14" i="4"/>
  <c r="G173" i="4"/>
  <c r="F173" i="4"/>
  <c r="G13" i="4"/>
  <c r="F13" i="4"/>
  <c r="G172" i="4"/>
  <c r="F172" i="4"/>
  <c r="G12" i="4"/>
  <c r="F12" i="4"/>
  <c r="G171" i="4"/>
  <c r="F171" i="4"/>
  <c r="G11" i="4"/>
  <c r="F11" i="4"/>
  <c r="G170" i="4"/>
  <c r="F170" i="4"/>
  <c r="G10" i="4"/>
  <c r="F10" i="4"/>
  <c r="G169" i="4"/>
  <c r="F169" i="4"/>
  <c r="G9" i="4"/>
  <c r="F9" i="4"/>
  <c r="G168" i="4"/>
  <c r="F168" i="4"/>
  <c r="G8" i="4"/>
  <c r="F8" i="4"/>
  <c r="G167" i="4"/>
  <c r="F167" i="4"/>
  <c r="G7" i="4"/>
  <c r="F7" i="4"/>
  <c r="G28" i="2" l="1"/>
  <c r="G29" i="2" s="1"/>
  <c r="F29" i="2"/>
  <c r="F19" i="2"/>
  <c r="G23" i="2" l="1"/>
  <c r="H23" i="2"/>
  <c r="I23" i="2"/>
  <c r="J23" i="2"/>
  <c r="G21" i="2"/>
  <c r="H21" i="2"/>
  <c r="I21" i="2"/>
  <c r="J21" i="2"/>
  <c r="G19" i="2"/>
  <c r="H19" i="2"/>
  <c r="I19" i="2"/>
  <c r="J19" i="2"/>
  <c r="G17" i="2"/>
  <c r="H17" i="2"/>
  <c r="I17" i="2"/>
  <c r="J17" i="2"/>
  <c r="G15" i="2"/>
  <c r="H15" i="2"/>
  <c r="I15" i="2"/>
  <c r="J15" i="2"/>
  <c r="G13" i="2"/>
  <c r="H13" i="2"/>
  <c r="I13" i="2"/>
  <c r="J13" i="2"/>
  <c r="I27" i="2"/>
  <c r="I26" i="2"/>
  <c r="I33" i="2"/>
  <c r="I32" i="2"/>
  <c r="F33" i="2"/>
  <c r="F32" i="2"/>
  <c r="F27" i="2"/>
  <c r="F26" i="2"/>
  <c r="F23" i="2"/>
  <c r="F21" i="2"/>
  <c r="F17" i="2"/>
  <c r="F15" i="2"/>
  <c r="F13" i="2"/>
  <c r="F4" i="2"/>
  <c r="J10" i="2"/>
  <c r="I10" i="2"/>
  <c r="H10" i="2"/>
  <c r="G10" i="2"/>
  <c r="F10" i="2"/>
  <c r="J22" i="2" l="1"/>
  <c r="J20" i="2" s="1"/>
  <c r="J24" i="2" s="1"/>
  <c r="J16" i="2"/>
  <c r="J14" i="2" s="1"/>
  <c r="J18" i="2" s="1"/>
  <c r="I22" i="2"/>
  <c r="I20" i="2" s="1"/>
  <c r="I24" i="2" s="1"/>
  <c r="I16" i="2"/>
  <c r="I14" i="2" s="1"/>
  <c r="I18" i="2" s="1"/>
  <c r="H22" i="2"/>
  <c r="H20" i="2" s="1"/>
  <c r="H24" i="2" s="1"/>
  <c r="H16" i="2"/>
  <c r="H14" i="2" s="1"/>
  <c r="H18" i="2" s="1"/>
  <c r="G22" i="2"/>
  <c r="G20" i="2" s="1"/>
  <c r="G24" i="2" s="1"/>
  <c r="G16" i="2"/>
  <c r="G14" i="2" s="1"/>
  <c r="G18" i="2" s="1"/>
  <c r="F22" i="2"/>
  <c r="F20" i="2" s="1"/>
  <c r="F24" i="2" s="1"/>
  <c r="F16" i="2"/>
  <c r="F14" i="2" s="1"/>
  <c r="F18" i="2" s="1"/>
  <c r="J33" i="2" l="1"/>
  <c r="J32" i="2"/>
  <c r="G32" i="2"/>
  <c r="H32" i="2" s="1"/>
  <c r="J26" i="2" l="1"/>
  <c r="G33" i="2"/>
  <c r="H33" i="2" s="1"/>
  <c r="J27" i="2" l="1"/>
  <c r="J31" i="2" s="1"/>
</calcChain>
</file>

<file path=xl/sharedStrings.xml><?xml version="1.0" encoding="utf-8"?>
<sst xmlns="http://schemas.openxmlformats.org/spreadsheetml/2006/main" count="463" uniqueCount="429">
  <si>
    <t>This is a tool used to ESTIMATE your premiums.  Not to be used as a true calculation!</t>
  </si>
  <si>
    <t>Risk Class</t>
  </si>
  <si>
    <t>Hours</t>
  </si>
  <si>
    <t>Approx # of FTEs</t>
  </si>
  <si>
    <t>Total</t>
  </si>
  <si>
    <t>Per Employee</t>
  </si>
  <si>
    <t>Increase/Decrease %</t>
  </si>
  <si>
    <r>
      <t xml:space="preserve">Change the data entries at each teal box and then </t>
    </r>
    <r>
      <rPr>
        <b/>
        <sz val="12"/>
        <color theme="1"/>
        <rFont val="Arial"/>
        <family val="2"/>
      </rPr>
      <t xml:space="preserve">"Press Enter" </t>
    </r>
    <r>
      <rPr>
        <i/>
        <u/>
        <sz val="12"/>
        <color theme="1"/>
        <rFont val="Arial"/>
        <family val="2"/>
      </rPr>
      <t/>
    </r>
  </si>
  <si>
    <t>Please contact any of the below personnel for questions concerning this form or questions about the Retrospective Program.</t>
  </si>
  <si>
    <t>Rose Gundersen, VP of Operations &amp; Retail Services</t>
  </si>
  <si>
    <t>360-943-9198 ext. 113</t>
  </si>
  <si>
    <t>rgundersen@waretailservices.com</t>
  </si>
  <si>
    <t>Chris Ristine, Director of RETRO</t>
  </si>
  <si>
    <t>360-943-9198 ext. 121</t>
  </si>
  <si>
    <t>cristine@waretailservices.com</t>
  </si>
  <si>
    <t>Brittany Shannon, Business Development Manager</t>
  </si>
  <si>
    <t>360-943-9198 ext. 127</t>
  </si>
  <si>
    <t>bshannon@waretailservices.com</t>
  </si>
  <si>
    <t>Nancy Barnes, Manager, Claims Administration</t>
  </si>
  <si>
    <t>360-943-9198 ext. 117</t>
  </si>
  <si>
    <t>nbarnes@waretailservices.com</t>
  </si>
  <si>
    <t>Brigitte Le Vie, Claims Analyst</t>
  </si>
  <si>
    <t>360-943-9198 ext. 120</t>
  </si>
  <si>
    <t>blevie@waretailservices.com</t>
  </si>
  <si>
    <t>Michele Whinery, Senior Claims Analyst</t>
  </si>
  <si>
    <t>360-943-9198 ext. 114</t>
  </si>
  <si>
    <t>mwhinery@waretailservices.com</t>
  </si>
  <si>
    <t>Kim Kendall, Senior Claims Analyst</t>
  </si>
  <si>
    <t>360-943-9198 ext. 116</t>
  </si>
  <si>
    <t>kkendall@waretailservices.com</t>
  </si>
  <si>
    <t>Rick Means, Director of Safety &amp; Education</t>
  </si>
  <si>
    <t>360-943-9198 ext. 118</t>
  </si>
  <si>
    <t>rmeans@waretailservices.com</t>
  </si>
  <si>
    <t>Dylan Ferro, RS Operations Assistant</t>
  </si>
  <si>
    <t>360-943-9198 ext. 123</t>
  </si>
  <si>
    <t>dferro@waretailservices.com</t>
  </si>
  <si>
    <t>Johnathan Kirby, Safety and Member Services Assistant</t>
  </si>
  <si>
    <t>360-943-9198 ext. 122</t>
  </si>
  <si>
    <t>jkirby@waretailservices.com</t>
  </si>
  <si>
    <t>2024 Hourly Rates by Risk Classification Code and Fund</t>
  </si>
  <si>
    <t>AF Rate</t>
  </si>
  <si>
    <t>MAF Rate</t>
  </si>
  <si>
    <t>SPF Rate</t>
  </si>
  <si>
    <t>Comp. Rate*</t>
  </si>
  <si>
    <t>Payroll Deduction*</t>
  </si>
  <si>
    <t>SAW</t>
  </si>
  <si>
    <t>MAF NOC</t>
  </si>
  <si>
    <t>**</t>
  </si>
  <si>
    <t>*The Composite Rate and Payrol Deduction Columns assume an experience factor of 1.0000</t>
  </si>
  <si>
    <t>**The rates for these classes are per square foot of wallboard installed.</t>
  </si>
  <si>
    <t>AF stands for Accident Fund</t>
  </si>
  <si>
    <t>MAF stands for Medical Aid Fund</t>
  </si>
  <si>
    <t>SAW stands for the Stay At Work Program, which is funded through the Medical Aid Fund</t>
  </si>
  <si>
    <t>MAF NOC is the Medical Aid Fund rate excluding SAW</t>
  </si>
  <si>
    <t>SPF stands for Supplemental Pension Fund</t>
  </si>
  <si>
    <t>See WAC 296-17A for complete class descriptions [http://apps.leg.wa.gov/WAC/default.aspx?cite=296-17A]
 If you cannot find a description for your business, please call your account manager for help.</t>
  </si>
  <si>
    <t>2024 Rates</t>
  </si>
  <si>
    <t>per Hour Worked for State Fund firms</t>
  </si>
  <si>
    <t>%</t>
  </si>
  <si>
    <t>Full-time employee</t>
  </si>
  <si>
    <t>in $Millions</t>
  </si>
  <si>
    <t>Hazard</t>
  </si>
  <si>
    <t>Risk</t>
  </si>
  <si>
    <t>Yr ending June'23</t>
  </si>
  <si>
    <t>Composite Base Rate</t>
  </si>
  <si>
    <t>Changes</t>
  </si>
  <si>
    <t>Costs or (Savings)</t>
  </si>
  <si>
    <t>'24 Base</t>
  </si>
  <si>
    <t>'24 Standard</t>
  </si>
  <si>
    <t>Group</t>
  </si>
  <si>
    <t>Class</t>
  </si>
  <si>
    <t>Examples of Businesses within the Class</t>
  </si>
  <si>
    <t>FTEs</t>
  </si>
  <si>
    <t>Employee</t>
  </si>
  <si>
    <t>Employer</t>
  </si>
  <si>
    <t>Premiums</t>
  </si>
  <si>
    <t>ALL CLASSIFICATIONS*</t>
  </si>
  <si>
    <t>BUILDING CONSTRUCTION AND TRADES</t>
  </si>
  <si>
    <t>Vending Machine Installation, Service and Repair</t>
  </si>
  <si>
    <t>Lawn Care Maintenance</t>
  </si>
  <si>
    <t>Landscape Construction and Renovation</t>
  </si>
  <si>
    <t>Appliance Install, Svc, Repair &amp; Store Display Svs Contractor</t>
  </si>
  <si>
    <t>Telephone and Electrical Alarm System Installation</t>
  </si>
  <si>
    <t>Painting: Buildings - Interior Work</t>
  </si>
  <si>
    <t>HVAC-R System/Wood stove-Install, Svs, Repair</t>
  </si>
  <si>
    <t>Floor and Counter Covering Installation</t>
  </si>
  <si>
    <t>Interior Finish Carpentry</t>
  </si>
  <si>
    <t>Garage Door Installation, Service and Repair</t>
  </si>
  <si>
    <t>Glass Installation: Buildings</t>
  </si>
  <si>
    <t>Wood Frame Building Construction and Alterations</t>
  </si>
  <si>
    <t>Electrical Wiring: Buildings and Structures</t>
  </si>
  <si>
    <t>Insulation Installation and Asbestos Abatement Work</t>
  </si>
  <si>
    <t>Building Repair, Remodeling and Carpentry, NOC</t>
  </si>
  <si>
    <t>Sheet Metal Siding, Gutter and Downspout Installation</t>
  </si>
  <si>
    <t>Painting: Building and Structures - Exterior Work</t>
  </si>
  <si>
    <t>Elevator Installation, Service and Repair</t>
  </si>
  <si>
    <t>Plumbing</t>
  </si>
  <si>
    <t>Machinery Installation, Service and Repair</t>
  </si>
  <si>
    <t>Non-Wood Frame Building Construction</t>
  </si>
  <si>
    <t>Factory Built Home Set-up by Contractor/Manufacturer</t>
  </si>
  <si>
    <t>Plastering, Stuccoing and Lathing: Buildings</t>
  </si>
  <si>
    <t>Masonry Construction</t>
  </si>
  <si>
    <t>Roof Work - Construction and Repair</t>
  </si>
  <si>
    <t>The following rates are per sq. ft. of wallboard installed</t>
  </si>
  <si>
    <t>Wallboard Taping -       Discounted Rate</t>
  </si>
  <si>
    <t>Wallboard Taping -       Undiscounted Rate</t>
  </si>
  <si>
    <t>Wallboard Installation - Discounted Rate</t>
  </si>
  <si>
    <t>Wallboard Installation - Undiscounted Rate</t>
  </si>
  <si>
    <t>MISCELLANEOUS SERVICES</t>
  </si>
  <si>
    <t>Preferred Workers</t>
  </si>
  <si>
    <t>Life and rescue emergency personnel</t>
  </si>
  <si>
    <t>YMCA, YWCA, Boys and Girls Clubs</t>
  </si>
  <si>
    <t>Community Service Workers</t>
  </si>
  <si>
    <t>Movie and Live Theatres</t>
  </si>
  <si>
    <t>Parking Lot Operations</t>
  </si>
  <si>
    <t>Restaurants and Taverns</t>
  </si>
  <si>
    <t>Gas Stations-Self Service - No Groceries</t>
  </si>
  <si>
    <t>Golf Courses NOC</t>
  </si>
  <si>
    <t>Amusement Parks, Race Tracks and Fairs</t>
  </si>
  <si>
    <t>Work Activity Centers</t>
  </si>
  <si>
    <t>Gas Stations-Full Service, Car Washes and Detailers</t>
  </si>
  <si>
    <t>Chore Services</t>
  </si>
  <si>
    <t>Pet Grooming/Boarding Services/Animal Shelters</t>
  </si>
  <si>
    <t>Motels and Hotels</t>
  </si>
  <si>
    <t>Ski Facilities and Outdoor Recreation Guides</t>
  </si>
  <si>
    <t>Baseball, Basketball and Soccer Teams</t>
  </si>
  <si>
    <t>Contact Sports, NOC</t>
  </si>
  <si>
    <t>Community Action Organizations</t>
  </si>
  <si>
    <t>Card Rooms, Bingo Parlors and Recreational Centers</t>
  </si>
  <si>
    <t>Health Clubs, Gyms, Exercise Facilities and Baths NOC</t>
  </si>
  <si>
    <t>Bowling Centers and Skating Rinks</t>
  </si>
  <si>
    <t>Assisted Living, Adult Family Homes, Retirement Centers</t>
  </si>
  <si>
    <t>Catering Services</t>
  </si>
  <si>
    <t>Sheltered Workshops</t>
  </si>
  <si>
    <t>Laundries -  Commercial NOC</t>
  </si>
  <si>
    <t>Clubs NOC</t>
  </si>
  <si>
    <t>Sports Teams - Operations and Facilities</t>
  </si>
  <si>
    <t>Campgrounds and Public Swimming Pools</t>
  </si>
  <si>
    <t>Laundry and Dry Cleaning Services</t>
  </si>
  <si>
    <t>Laundries - Coin Operated</t>
  </si>
  <si>
    <t>Janitorial Services and Pest Control</t>
  </si>
  <si>
    <t>Mortuaries</t>
  </si>
  <si>
    <t>Cemeteries</t>
  </si>
  <si>
    <t>Home Care Services/Consumer Directed Employer Program</t>
  </si>
  <si>
    <t>Property and Building Management Services</t>
  </si>
  <si>
    <t>Carpet Cleaning</t>
  </si>
  <si>
    <t>Carnivals and Circuses - Traveling</t>
  </si>
  <si>
    <t>Automobile Dealers, Rentals and Service Shops</t>
  </si>
  <si>
    <t>Boat Dealers, Marinas and Boat Houses</t>
  </si>
  <si>
    <t>Factory Built Housing Dealers</t>
  </si>
  <si>
    <t>Auto &amp; Boat Racing</t>
  </si>
  <si>
    <t>Automobile Body Repair Centers</t>
  </si>
  <si>
    <t>Domestic Servants</t>
  </si>
  <si>
    <t>GOVERNMENT AND SCHOOLS</t>
  </si>
  <si>
    <t>Volunteers, Student Volunteers, Unpaid Students</t>
  </si>
  <si>
    <t>Counties - Office and Administrative Employees</t>
  </si>
  <si>
    <t>Inmates - Juvenile Camps</t>
  </si>
  <si>
    <t>Inmates - Prison Industries</t>
  </si>
  <si>
    <t>Schools, Churches and Day Care - Professional/Clerical Staff</t>
  </si>
  <si>
    <t>Inmates - Adult Camps</t>
  </si>
  <si>
    <t>Welfare Special Works Programs</t>
  </si>
  <si>
    <t>Volunteer Law Enforcement Officers</t>
  </si>
  <si>
    <t>State Government - Administrative Field Staff</t>
  </si>
  <si>
    <t>Cities - Office and Administrative Employees</t>
  </si>
  <si>
    <t>Colleges and Universities</t>
  </si>
  <si>
    <t>Schools, Churches and Day Care - All Other Staff</t>
  </si>
  <si>
    <t>State Government - Office and Administrative Employees</t>
  </si>
  <si>
    <t>State Government - All Other Employees, NOC</t>
  </si>
  <si>
    <t>County and City Law Enforcement Officers</t>
  </si>
  <si>
    <t>Cities and Towns - All Other Employees, NOC</t>
  </si>
  <si>
    <t>State Government - Law Enforcement Officers</t>
  </si>
  <si>
    <t>State Patient and Health Care Personnel, NOC</t>
  </si>
  <si>
    <t>County and Tribal Councils - All Other Employees, NOC</t>
  </si>
  <si>
    <t>County and City Fire fighters - Salaried</t>
  </si>
  <si>
    <t>Firefighter Injury and Illness Reduction -  Review Quarter            </t>
  </si>
  <si>
    <t>Firefighter Injury and Illness Reduction -  Pilot Program               </t>
  </si>
  <si>
    <t>State Acute Health Care Facilities w/o Safe Patient Handling</t>
  </si>
  <si>
    <t>State Acute Health Care Facilities w/Safe Patient Handling</t>
  </si>
  <si>
    <t>Port Districts</t>
  </si>
  <si>
    <t>TRANSPORTATION AND WAREHOUSING</t>
  </si>
  <si>
    <t>Scheduled Airlines -        Flight Crew</t>
  </si>
  <si>
    <t>Fulfillment Centers</t>
  </si>
  <si>
    <t>Field Bonded Warehouses</t>
  </si>
  <si>
    <t>Non Scheduled Airlines - Ground Crew</t>
  </si>
  <si>
    <t>Bus Companies</t>
  </si>
  <si>
    <t>Warehouses, NOC, Grocery Distribution and Recycle Centers</t>
  </si>
  <si>
    <t>Beer, Wine, and Soft Drink Distributors</t>
  </si>
  <si>
    <t>Cabulance and Paratransit</t>
  </si>
  <si>
    <t>Moving and Storage Companies</t>
  </si>
  <si>
    <t>Scheduled Airlines -        Ground Crew</t>
  </si>
  <si>
    <t>Cold Storage Warehouse</t>
  </si>
  <si>
    <t>Ambulance Services</t>
  </si>
  <si>
    <t>Taxi Cab Companies</t>
  </si>
  <si>
    <t>Delivery Services</t>
  </si>
  <si>
    <t>Septic Tank Pumping and Street Sweeping Services</t>
  </si>
  <si>
    <t>Freight Handling Services</t>
  </si>
  <si>
    <t>Solid Waste Collection Services/Landfill Operations</t>
  </si>
  <si>
    <t>Grain, Bean and Pea Elevators and Warehouses</t>
  </si>
  <si>
    <t>Auto and Truck Towing Services</t>
  </si>
  <si>
    <t>Trucking, NOC</t>
  </si>
  <si>
    <t>Non Scheduled Airlines - Flight Crew</t>
  </si>
  <si>
    <t>Aerial Fire Fighting, Spraying, Seeding and Crop Dusting</t>
  </si>
  <si>
    <t>MISCELLANEOUS CONSTRUCTION AND MINING</t>
  </si>
  <si>
    <t>Fence Erection and Repair, NOC</t>
  </si>
  <si>
    <t>Sign- Erection, Repair, Removal</t>
  </si>
  <si>
    <t>Construction Estimator</t>
  </si>
  <si>
    <t>Guardrails, Street Signs and Traffic Lights Installation</t>
  </si>
  <si>
    <t>Quarries</t>
  </si>
  <si>
    <t>Concrete Work - Foundations and Flatwork</t>
  </si>
  <si>
    <t>Tree Care and Pruning Services, NOC</t>
  </si>
  <si>
    <t>Construction Project or Site Superintendent/Manager</t>
  </si>
  <si>
    <t>Construction/Logging/Trucking  - Permanent Yard</t>
  </si>
  <si>
    <t>Sand and Gravel Production including Dealers</t>
  </si>
  <si>
    <t>Dredging, NOC</t>
  </si>
  <si>
    <t>Mobile Crane, Hoisting Services and Concrete Pumping</t>
  </si>
  <si>
    <t>Asphalt Paving or Surfacing, NOC</t>
  </si>
  <si>
    <t>Sewer &amp; Septic System Const, Underground tank Install, Repair, Remove</t>
  </si>
  <si>
    <t>Underground Utility Line Construction and Pipelaying, NOC</t>
  </si>
  <si>
    <t>Overhead Power and Transmission Line Construction</t>
  </si>
  <si>
    <t>Open Cut Mines</t>
  </si>
  <si>
    <t>Asphalt Paving - Highway, Streets and Roads</t>
  </si>
  <si>
    <t>Excavation, Road Construction, Land Clearing, NOC</t>
  </si>
  <si>
    <t>Drilling and Geophysical Exploration, NOC</t>
  </si>
  <si>
    <t>Underground Mines</t>
  </si>
  <si>
    <t>Dam Construction</t>
  </si>
  <si>
    <t>Concrete Work - Highways, Streets, Roads and Sidewalks</t>
  </si>
  <si>
    <t>Tower, Tank, Windmill and Crane Construction</t>
  </si>
  <si>
    <t>Pile Construction, Wharf, Pier &amp; Dock Construction, Diving Operations</t>
  </si>
  <si>
    <t>Bridge, Bulkhead and Tunnel Construction</t>
  </si>
  <si>
    <t>AGRICULTURE</t>
  </si>
  <si>
    <t>Hand Harvesting: Berries, Nuts, Flowers</t>
  </si>
  <si>
    <t>Farm Internship program B</t>
  </si>
  <si>
    <t>Farm Internship program A</t>
  </si>
  <si>
    <t>Vegetable Farms - Hand Harvest</t>
  </si>
  <si>
    <t>Tree Farms</t>
  </si>
  <si>
    <t>Orchards</t>
  </si>
  <si>
    <t>Vineyards</t>
  </si>
  <si>
    <t>Nurseries and Shellfish Farms</t>
  </si>
  <si>
    <t>Hop and Mint Farms</t>
  </si>
  <si>
    <t>Egg and Poultry Farms</t>
  </si>
  <si>
    <t>Greenhouses and Mushroom Farms</t>
  </si>
  <si>
    <t>Farm Internship program C</t>
  </si>
  <si>
    <t>Fish and Shellfish Hatcheries</t>
  </si>
  <si>
    <t>Vegetable Farms - Machine Harvest</t>
  </si>
  <si>
    <t>Diversified Field Crops and Cereal Grains</t>
  </si>
  <si>
    <t>Dairy Farms</t>
  </si>
  <si>
    <t>Livestock Farms and Stables</t>
  </si>
  <si>
    <t>MISC. PROFESSIONAL AND CLERICAL</t>
  </si>
  <si>
    <t>Barber, Beauty, Tattoo, Piercing, Tanning Shops</t>
  </si>
  <si>
    <t>Veterinary Services</t>
  </si>
  <si>
    <t>Entertainers and Dancers</t>
  </si>
  <si>
    <t>Clerical Office, NOC</t>
  </si>
  <si>
    <t>Labor Unions</t>
  </si>
  <si>
    <t>Actors, Entertainers and Musicians, NOC</t>
  </si>
  <si>
    <t>Computer Consulting, Program, Software design, Web dev, ISP NOC</t>
  </si>
  <si>
    <t>Real Estate Agencies/Brokers</t>
  </si>
  <si>
    <t>Medical and Testing Labs/Blood Banks</t>
  </si>
  <si>
    <t>Mailing Services</t>
  </si>
  <si>
    <t>Inspection/Valuation Services - Building, Elevator, Boiler, Marine</t>
  </si>
  <si>
    <t>Exempt Limited Liability Members NOC</t>
  </si>
  <si>
    <t>Banks and Financial Institutions</t>
  </si>
  <si>
    <t>Sales Personnel - Outside, NOC</t>
  </si>
  <si>
    <t>Security Guard Agencies and Armored Car Services</t>
  </si>
  <si>
    <t>Sign Painting - In Shop and Buildings</t>
  </si>
  <si>
    <t>Land surveying services, NOC</t>
  </si>
  <si>
    <t>Accounting, Law and Service Companies</t>
  </si>
  <si>
    <t>Consulting Engineer, Architectural Services, Geologists NOC</t>
  </si>
  <si>
    <t>Business Machines- Installation, Service and Repair</t>
  </si>
  <si>
    <t>Corporate Officers, NOC</t>
  </si>
  <si>
    <t>Environmental Surveyors, Grading Bureaus, Foresters</t>
  </si>
  <si>
    <t>Sales Personnel - Vehicles and Boats</t>
  </si>
  <si>
    <t>Motion Picture Production</t>
  </si>
  <si>
    <t>STORES</t>
  </si>
  <si>
    <t>Clothing and Shoe Stores</t>
  </si>
  <si>
    <t>Bakeries - Retail</t>
  </si>
  <si>
    <t>Convenience Grocery Stores - No Gas</t>
  </si>
  <si>
    <t>Housewares, Drug, Sports, Hobby, Variety Stores</t>
  </si>
  <si>
    <t>Convenience Grocery Store - with Self Service Gas</t>
  </si>
  <si>
    <t>Supermarkets</t>
  </si>
  <si>
    <t>Thrift Stores, non and for Profit</t>
  </si>
  <si>
    <t>Photography Studios and Film Print Shops</t>
  </si>
  <si>
    <t>Book, Coin, Camera, Phone, Music Instrument Stores</t>
  </si>
  <si>
    <t>Hardware, Auto Parts, Lawn &amp; Garden Stores</t>
  </si>
  <si>
    <t>Florists</t>
  </si>
  <si>
    <t>Meat, Fish and Poultry Dealers -  Retail</t>
  </si>
  <si>
    <t>Furniture and Appliance Stores</t>
  </si>
  <si>
    <t>Jewelry and Optical Goods Stores</t>
  </si>
  <si>
    <t>FOOD PROCESSING AND MANUFACTURING</t>
  </si>
  <si>
    <t>Fruit and Vegetable Packing - Fresh</t>
  </si>
  <si>
    <t>Fruit/Vegetable Canneries/Food Product Manufacturing, NOC</t>
  </si>
  <si>
    <t>Sugar Refining</t>
  </si>
  <si>
    <t>Breweries, Wineries and Beverage Bottling</t>
  </si>
  <si>
    <t>Bakeries, Cracker, Pasta, Confection - Manufacturing/Wholesale, NOC</t>
  </si>
  <si>
    <t>Meat, Fish and Poultry Dealers -  Wholesale</t>
  </si>
  <si>
    <t>Meat Products Manufacturing/ Slaughter and Packing Houses</t>
  </si>
  <si>
    <t>Grain, Feed and Flour Mills and Dealers</t>
  </si>
  <si>
    <t>Custom Meat Cutting</t>
  </si>
  <si>
    <t>Feed Lots and Stock Yards</t>
  </si>
  <si>
    <t>DEALERS AND WHOLESALERS</t>
  </si>
  <si>
    <t>Wholesale Stores, NOC incl wholesale/retail combination</t>
  </si>
  <si>
    <t>Auction Sales</t>
  </si>
  <si>
    <t>Janitorial Supply Dealers</t>
  </si>
  <si>
    <t>Iron and Steel Merchants</t>
  </si>
  <si>
    <t>Rental Stores NOC; Truck Canopy Sales</t>
  </si>
  <si>
    <t>Cold Storage Lockers</t>
  </si>
  <si>
    <t xml:space="preserve">Bldg Material Dlrs, Lumber Yrds, Elect Supply Dlrs, Farm Supply </t>
  </si>
  <si>
    <t>Ice Manufacturing and Dealers</t>
  </si>
  <si>
    <t>Golf cart, Motorcycle, Motorized Sport Vehicle Dealers</t>
  </si>
  <si>
    <t>Fertilizer Dealers</t>
  </si>
  <si>
    <t>Auto Wrecking</t>
  </si>
  <si>
    <t>Glass Merchants</t>
  </si>
  <si>
    <t>Tire Sales and Service Centers</t>
  </si>
  <si>
    <t>Ready-mix Concrete Dealers</t>
  </si>
  <si>
    <t>Machinery and Equipment Dealers and Repair NOC</t>
  </si>
  <si>
    <t>Farm Machinery Dealers</t>
  </si>
  <si>
    <t>Gas, Oil, and Asphalt Dealers</t>
  </si>
  <si>
    <t>Scrap Metal Dealers and Processors</t>
  </si>
  <si>
    <t>Solid Fuel, Firewood, Composting, Topsoil and Pallet Dealers</t>
  </si>
  <si>
    <t>HEALTH CARE</t>
  </si>
  <si>
    <t>Nursing and Convalescent Homes</t>
  </si>
  <si>
    <t>Physicians and Medical Clinics</t>
  </si>
  <si>
    <t>Acute Care Hospitals with Safe Patient Handling</t>
  </si>
  <si>
    <t>Home Health Services and Nursing Care, NOC</t>
  </si>
  <si>
    <t>Acute Care Hospitals without Safe Patient Handling</t>
  </si>
  <si>
    <t>Hospitals, NOC</t>
  </si>
  <si>
    <t>METAL AND MACHINERY MANUFACTURING</t>
  </si>
  <si>
    <t>Electric Equipment Manufacturing</t>
  </si>
  <si>
    <t>Cable and Wire Rope Manufacturing</t>
  </si>
  <si>
    <t>Truck Manufacturing</t>
  </si>
  <si>
    <t>Metal Goods Manufacturing, NOC - Under 9 Gauge</t>
  </si>
  <si>
    <t>Blacksmithing and Forging Works</t>
  </si>
  <si>
    <t>Foundries, NOC</t>
  </si>
  <si>
    <t>Aircraft Manufacturing</t>
  </si>
  <si>
    <t>Precision Machined Parts and Products, N.O.C</t>
  </si>
  <si>
    <t>Machine Shops and Machinery Manufacturing, NOC</t>
  </si>
  <si>
    <t>Electroplating and Detinning, NOC</t>
  </si>
  <si>
    <t>Heavy Machinery Manufacturing</t>
  </si>
  <si>
    <t>Metal Goods Manufacturing, NOC - 9 Gauge or More</t>
  </si>
  <si>
    <t>Iron and Steel Works - Shop</t>
  </si>
  <si>
    <t>Galvanizing and Tinning, NOC</t>
  </si>
  <si>
    <t>Pipe Manufacturing -  Iron or Steel</t>
  </si>
  <si>
    <t>Lead Smelting, Rolling Mills and Metal Recovery</t>
  </si>
  <si>
    <t>Ore Reduction</t>
  </si>
  <si>
    <t>Aluminum Smelting</t>
  </si>
  <si>
    <t>Railroad Car Manufacturing</t>
  </si>
  <si>
    <t>FOREST PRODUCTS</t>
  </si>
  <si>
    <t>Cabinet and Countertop Manufacturing - Wood</t>
  </si>
  <si>
    <t xml:space="preserve">Furniture and Casket Manufacturing - Wood </t>
  </si>
  <si>
    <t>Log Booming and Rafting</t>
  </si>
  <si>
    <t>Wood Products Manufacturing, NOC</t>
  </si>
  <si>
    <t>Pole Yards and Log Home Manufacturing</t>
  </si>
  <si>
    <t>Pulp and Paper Goods Manufacturing, NOC</t>
  </si>
  <si>
    <t>Log Storage or Sorting Yards</t>
  </si>
  <si>
    <t>Woodenware Products Manufacturing</t>
  </si>
  <si>
    <t>Plywood and Veneer Manufacturing</t>
  </si>
  <si>
    <t>Sawmills and Automated Shake and Shingle Mills</t>
  </si>
  <si>
    <t>Log Road Construction</t>
  </si>
  <si>
    <t>Forestry and Timberland Services - Manual Labor</t>
  </si>
  <si>
    <t>Shake and Shingle Mills - Non-automated</t>
  </si>
  <si>
    <t>Mechanized Logging</t>
  </si>
  <si>
    <t>Forestry/Timberland Services - Machine Operations</t>
  </si>
  <si>
    <t>Log Hauling</t>
  </si>
  <si>
    <t>Logging Operations, NOC</t>
  </si>
  <si>
    <t>Logging Operations, NOC Logger Safety Initiative Tier 1</t>
  </si>
  <si>
    <t>Logging Operations, NOC Logger Safety Initiative Tier 2</t>
  </si>
  <si>
    <t>Logging Operations, NOC Logger Safety Initiative Tier 3</t>
  </si>
  <si>
    <t>MISCELLANEOUS MANUFACTURING</t>
  </si>
  <si>
    <t>Plastic - Cutting, Bending and Milling</t>
  </si>
  <si>
    <t>Statuary and Ornament Manufacturing</t>
  </si>
  <si>
    <t>Optical Goods Manufacturing</t>
  </si>
  <si>
    <t>Decorative Tile, Pottery, Glassware Manufacturing, NOC</t>
  </si>
  <si>
    <t>Rubber Goods Manufacturing, NOC</t>
  </si>
  <si>
    <t>Electronic Products, Jewelry and Instrument Mfg, Dental Labs</t>
  </si>
  <si>
    <t>Soft Goods Manufacturing/Embellishing NOC</t>
  </si>
  <si>
    <t>Printing Services and Book Binding</t>
  </si>
  <si>
    <t>Plastic Products Manufacturing</t>
  </si>
  <si>
    <t>Soapstone &amp; Plasterboard Manufacturing; Wood preserving</t>
  </si>
  <si>
    <t>Factory Built Housing; Campers/Trailers Manufacturing</t>
  </si>
  <si>
    <t>Upholstery Work, NOC</t>
  </si>
  <si>
    <t>Paper Products Manufacturing</t>
  </si>
  <si>
    <t>Concrete Products Manufacturing</t>
  </si>
  <si>
    <t>Chemical Mixing and Manufacturing</t>
  </si>
  <si>
    <t>Brick and Clay Product Manufacturing, NOC</t>
  </si>
  <si>
    <t>Pattern and Model Manufacturing; Wood Instrument Manufacturing</t>
  </si>
  <si>
    <t>Mattress, Textile, Felt, and Rope Manufacturing, NOC</t>
  </si>
  <si>
    <t>Fiberglass Products Manufacturing, NOC</t>
  </si>
  <si>
    <t>Stone Wool Insulation Manufacturing</t>
  </si>
  <si>
    <t>Cement Manufacturing</t>
  </si>
  <si>
    <t>Shipbuilding and Repair, NOC</t>
  </si>
  <si>
    <t>TEMPORARY HELP</t>
  </si>
  <si>
    <t>Temp. Help - Food Services</t>
  </si>
  <si>
    <t>Temp. Help - Warehousing Services</t>
  </si>
  <si>
    <t>Temp. Help - Assembly Work and Freight Handling</t>
  </si>
  <si>
    <t>Temp. Help - Office Services</t>
  </si>
  <si>
    <t>Temp. Help -  Administrative Staff</t>
  </si>
  <si>
    <t>Temp. Help - Light Assembly Work</t>
  </si>
  <si>
    <t>Temp. Help - Retail and Wholesale Store Services</t>
  </si>
  <si>
    <t>Temp. Help - Maintenance Services</t>
  </si>
  <si>
    <t>Temp. Help - Food Processing Services</t>
  </si>
  <si>
    <t>Temp. Help - Agricultural Services</t>
  </si>
  <si>
    <t>Temp. Help - Laborers for Manufacturing</t>
  </si>
  <si>
    <t>Temp. Help - Field Technical Services</t>
  </si>
  <si>
    <t>Temp. Help - Machine Operators and Skilled Craftsmen</t>
  </si>
  <si>
    <t>Temp. Help - Health Care Services</t>
  </si>
  <si>
    <t>Temp. Help - Vehicle Operations</t>
  </si>
  <si>
    <t>Temp. Help - Flagging for Construction Services NOC</t>
  </si>
  <si>
    <t>Temp. Help - Flagging for Public Utility Construction</t>
  </si>
  <si>
    <t>Temp. Help - Logging and Aircraft Services</t>
  </si>
  <si>
    <t>Temp. Help - Hazardous Waste Services</t>
  </si>
  <si>
    <t>UTILITIES AND COMMUNICATIONS</t>
  </si>
  <si>
    <t>Radio and Television - Field Employees</t>
  </si>
  <si>
    <t>Natural Gas Companies</t>
  </si>
  <si>
    <t>Telephone Companies - Office and Administrative Staff</t>
  </si>
  <si>
    <t>Telephone Companies - All Other Employees, NOC</t>
  </si>
  <si>
    <t>Waterworks Operations, Repair and Maintenance</t>
  </si>
  <si>
    <t>Newspaper Publishing</t>
  </si>
  <si>
    <t>Radio and Television - All Other Employees</t>
  </si>
  <si>
    <t>TV Cable Companies - All Other Employees, NOC</t>
  </si>
  <si>
    <t>Electric Light &amp; Power Companies</t>
  </si>
  <si>
    <t>Notes:</t>
  </si>
  <si>
    <t>Base premiums calculated assuming all firms have experience factor = 1.0000</t>
  </si>
  <si>
    <t>Industries are sorted by amount of Standard Premiums</t>
  </si>
  <si>
    <t>Standard Premiums exclude SPF and SAW premium rates</t>
  </si>
  <si>
    <t>Standard Premiums calculated assuming average experience factor = 0.91</t>
  </si>
  <si>
    <t>Within industries, sorting by Hazard grouping, then 2023 hourly rate</t>
  </si>
  <si>
    <t>Hazard group based on claim severities</t>
  </si>
  <si>
    <t>Higher rates within similar hazard group usually reflects higher claim frequencies</t>
  </si>
  <si>
    <t>Full-time employee (FTE) = 1,920 hours worked or 240,000 sq. ft. of wallboard</t>
  </si>
  <si>
    <t>*All Classifications row assumes all firms have experience factor = 0.91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</si>
</sst>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"/>
    <numFmt numFmtId="166" formatCode="0.0000"/>
    <numFmt numFmtId="167" formatCode="_(* #,##0.0000_);_(* \(#,##0.0000\);_(* &quot;-&quot;??_);_(@_)"/>
    <numFmt numFmtId="168" formatCode="_(* #,##0.00000_);_(* \(#,##0.00000\);_(* &quot;-&quot;??_);_(@_)"/>
    <numFmt numFmtId="169" formatCode="&quot;$&quot;* #,##0.0,,\ &quot;M&quot;"/>
    <numFmt numFmtId="170" formatCode="&quot;$&quot;\ #,##0_);\(&quot;$&quot;\ #,##0\)"/>
    <numFmt numFmtId="171" formatCode="&quot;$&quot;* #,##0.0000_);\(&quot;$&quot;* #,##0.0000\)"/>
    <numFmt numFmtId="172" formatCode="&quot;$&quot;* #,##0.0,,"/>
    <numFmt numFmtId="173" formatCode="0%;\(0%\)"/>
    <numFmt numFmtId="174" formatCode="&quot;$&quot;* #,##0,,"/>
    <numFmt numFmtId="175" formatCode="&quot;$&quot;#,##0.0_);\(&quot;$&quot;#,##0.0\)"/>
    <numFmt numFmtId="176" formatCode="0.0%;\(0.0%\)"/>
    <numFmt numFmtId="177" formatCode="_(&quot;$&quot;* #,##0_);_(&quot;$&quot;* \(#,##0\);_(&quot;$&quot;* &quot;-&quot;??_);_(@_)"/>
    <numFmt numFmtId="178" formatCode="0.0%"/>
    <numFmt numFmtId="179" formatCode="&quot;$&quot;* #,##0.00_);\(&quot;$&quot;* #,##0.00\)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6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i/>
      <u/>
      <sz val="12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0AA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/>
    <xf numFmtId="0" fontId="22" fillId="0" borderId="0"/>
    <xf numFmtId="43" fontId="3" fillId="0" borderId="0" applyFont="0" applyFill="0" applyBorder="0" applyAlignment="0" applyProtection="0"/>
    <xf numFmtId="0" fontId="3" fillId="0" borderId="0"/>
    <xf numFmtId="0" fontId="28" fillId="0" borderId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</cellStyleXfs>
  <cellXfs count="252">
    <xf numFmtId="0" fontId="0" fillId="0" borderId="0" xfId="0"/>
    <xf numFmtId="0" fontId="0" fillId="2" borderId="4" xfId="0" applyFill="1" applyBorder="1"/>
    <xf numFmtId="0" fontId="9" fillId="3" borderId="0" xfId="0" applyFont="1" applyFill="1" applyAlignment="1">
      <alignment horizontal="center" vertical="center"/>
    </xf>
    <xf numFmtId="0" fontId="0" fillId="2" borderId="7" xfId="0" applyFill="1" applyBorder="1"/>
    <xf numFmtId="0" fontId="0" fillId="3" borderId="0" xfId="0" applyFill="1"/>
    <xf numFmtId="0" fontId="10" fillId="3" borderId="0" xfId="0" applyFont="1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vertical="center" wrapText="1"/>
    </xf>
    <xf numFmtId="0" fontId="14" fillId="3" borderId="0" xfId="0" applyFont="1" applyFill="1"/>
    <xf numFmtId="0" fontId="0" fillId="0" borderId="0" xfId="0" applyAlignment="1">
      <alignment vertical="center" wrapText="1"/>
    </xf>
    <xf numFmtId="0" fontId="11" fillId="2" borderId="11" xfId="0" applyFont="1" applyFill="1" applyBorder="1" applyAlignment="1">
      <alignment horizontal="center" vertical="center"/>
    </xf>
    <xf numFmtId="0" fontId="0" fillId="3" borderId="4" xfId="0" applyFill="1" applyBorder="1"/>
    <xf numFmtId="0" fontId="13" fillId="2" borderId="7" xfId="0" applyFont="1" applyFill="1" applyBorder="1"/>
    <xf numFmtId="0" fontId="13" fillId="2" borderId="4" xfId="0" applyFont="1" applyFill="1" applyBorder="1"/>
    <xf numFmtId="0" fontId="13" fillId="2" borderId="0" xfId="0" applyFont="1" applyFill="1"/>
    <xf numFmtId="0" fontId="13" fillId="2" borderId="10" xfId="0" applyFont="1" applyFill="1" applyBorder="1"/>
    <xf numFmtId="0" fontId="13" fillId="3" borderId="10" xfId="0" applyFont="1" applyFill="1" applyBorder="1"/>
    <xf numFmtId="0" fontId="11" fillId="3" borderId="4" xfId="0" applyFont="1" applyFill="1" applyBorder="1" applyAlignment="1">
      <alignment horizontal="center" vertical="center"/>
    </xf>
    <xf numFmtId="0" fontId="13" fillId="3" borderId="0" xfId="0" applyFont="1" applyFill="1"/>
    <xf numFmtId="0" fontId="7" fillId="2" borderId="0" xfId="0" applyFont="1" applyFill="1"/>
    <xf numFmtId="0" fontId="9" fillId="2" borderId="0" xfId="0" applyFont="1" applyFill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center" wrapText="1"/>
    </xf>
    <xf numFmtId="0" fontId="7" fillId="3" borderId="5" xfId="0" applyFont="1" applyFill="1" applyBorder="1"/>
    <xf numFmtId="0" fontId="9" fillId="3" borderId="5" xfId="0" applyFont="1" applyFill="1" applyBorder="1" applyAlignment="1">
      <alignment horizontal="center" vertical="center"/>
    </xf>
    <xf numFmtId="0" fontId="5" fillId="3" borderId="5" xfId="0" applyFont="1" applyFill="1" applyBorder="1"/>
    <xf numFmtId="0" fontId="5" fillId="3" borderId="5" xfId="0" applyFont="1" applyFill="1" applyBorder="1" applyAlignment="1">
      <alignment vertical="top" wrapText="1"/>
    </xf>
    <xf numFmtId="0" fontId="5" fillId="3" borderId="5" xfId="0" applyFont="1" applyFill="1" applyBorder="1" applyAlignment="1">
      <alignment vertical="center" wrapText="1"/>
    </xf>
    <xf numFmtId="0" fontId="6" fillId="3" borderId="0" xfId="0" applyFont="1" applyFill="1"/>
    <xf numFmtId="0" fontId="13" fillId="2" borderId="12" xfId="0" applyFont="1" applyFill="1" applyBorder="1"/>
    <xf numFmtId="0" fontId="13" fillId="2" borderId="11" xfId="0" applyFont="1" applyFill="1" applyBorder="1"/>
    <xf numFmtId="0" fontId="13" fillId="3" borderId="5" xfId="0" applyFont="1" applyFill="1" applyBorder="1"/>
    <xf numFmtId="0" fontId="13" fillId="3" borderId="4" xfId="0" applyFont="1" applyFill="1" applyBorder="1"/>
    <xf numFmtId="0" fontId="0" fillId="3" borderId="14" xfId="0" applyFill="1" applyBorder="1"/>
    <xf numFmtId="0" fontId="0" fillId="3" borderId="15" xfId="0" applyFill="1" applyBorder="1"/>
    <xf numFmtId="0" fontId="13" fillId="3" borderId="16" xfId="0" applyFont="1" applyFill="1" applyBorder="1"/>
    <xf numFmtId="0" fontId="15" fillId="3" borderId="17" xfId="0" applyFont="1" applyFill="1" applyBorder="1" applyAlignment="1">
      <alignment horizontal="center" vertical="center"/>
    </xf>
    <xf numFmtId="0" fontId="13" fillId="3" borderId="19" xfId="0" applyFont="1" applyFill="1" applyBorder="1"/>
    <xf numFmtId="0" fontId="6" fillId="3" borderId="18" xfId="0" applyFont="1" applyFill="1" applyBorder="1"/>
    <xf numFmtId="0" fontId="6" fillId="3" borderId="20" xfId="0" applyFont="1" applyFill="1" applyBorder="1"/>
    <xf numFmtId="0" fontId="17" fillId="0" borderId="0" xfId="0" applyFont="1"/>
    <xf numFmtId="0" fontId="0" fillId="0" borderId="11" xfId="0" applyBorder="1"/>
    <xf numFmtId="0" fontId="0" fillId="0" borderId="4" xfId="0" applyBorder="1"/>
    <xf numFmtId="0" fontId="0" fillId="0" borderId="8" xfId="0" applyBorder="1"/>
    <xf numFmtId="0" fontId="0" fillId="0" borderId="6" xfId="0" applyBorder="1"/>
    <xf numFmtId="0" fontId="0" fillId="0" borderId="6" xfId="0" applyBorder="1" applyAlignment="1">
      <alignment vertical="center" wrapText="1"/>
    </xf>
    <xf numFmtId="0" fontId="0" fillId="2" borderId="4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2" borderId="8" xfId="0" applyFill="1" applyBorder="1" applyAlignment="1">
      <alignment vertical="center"/>
    </xf>
    <xf numFmtId="0" fontId="5" fillId="3" borderId="0" xfId="0" applyFont="1" applyFill="1"/>
    <xf numFmtId="0" fontId="0" fillId="2" borderId="11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12" xfId="0" applyFill="1" applyBorder="1"/>
    <xf numFmtId="0" fontId="13" fillId="2" borderId="21" xfId="0" applyFont="1" applyFill="1" applyBorder="1"/>
    <xf numFmtId="0" fontId="13" fillId="2" borderId="6" xfId="0" applyFont="1" applyFill="1" applyBorder="1"/>
    <xf numFmtId="0" fontId="13" fillId="2" borderId="22" xfId="0" applyFont="1" applyFill="1" applyBorder="1"/>
    <xf numFmtId="0" fontId="13" fillId="2" borderId="9" xfId="0" applyFont="1" applyFill="1" applyBorder="1"/>
    <xf numFmtId="0" fontId="0" fillId="2" borderId="1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21" xfId="0" applyFill="1" applyBorder="1"/>
    <xf numFmtId="0" fontId="0" fillId="2" borderId="21" xfId="0" applyFill="1" applyBorder="1" applyAlignment="1">
      <alignment vertical="center" wrapText="1"/>
    </xf>
    <xf numFmtId="0" fontId="10" fillId="3" borderId="13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167" fontId="2" fillId="0" borderId="0" xfId="9" applyNumberFormat="1" applyFont="1" applyFill="1" applyAlignment="1">
      <alignment horizontal="right"/>
    </xf>
    <xf numFmtId="49" fontId="3" fillId="0" borderId="24" xfId="9" applyNumberFormat="1" applyFont="1" applyFill="1" applyBorder="1" applyAlignment="1">
      <alignment horizontal="right"/>
    </xf>
    <xf numFmtId="49" fontId="3" fillId="0" borderId="24" xfId="9" applyNumberFormat="1" applyFont="1" applyFill="1" applyBorder="1" applyAlignment="1"/>
    <xf numFmtId="167" fontId="3" fillId="0" borderId="0" xfId="9" applyNumberFormat="1" applyFont="1" applyFill="1" applyAlignment="1">
      <alignment horizontal="right"/>
    </xf>
    <xf numFmtId="168" fontId="3" fillId="0" borderId="0" xfId="9" applyNumberFormat="1" applyFont="1" applyFill="1" applyAlignment="1">
      <alignment horizontal="right"/>
    </xf>
    <xf numFmtId="167" fontId="3" fillId="0" borderId="0" xfId="9" applyNumberFormat="1" applyFont="1" applyFill="1"/>
    <xf numFmtId="167" fontId="2" fillId="0" borderId="0" xfId="9" applyNumberFormat="1" applyFont="1" applyFill="1"/>
    <xf numFmtId="168" fontId="3" fillId="0" borderId="0" xfId="9" applyNumberFormat="1" applyFont="1" applyFill="1"/>
    <xf numFmtId="0" fontId="3" fillId="0" borderId="0" xfId="0" applyFont="1"/>
    <xf numFmtId="9" fontId="5" fillId="3" borderId="0" xfId="0" applyNumberFormat="1" applyFont="1" applyFill="1" applyAlignment="1">
      <alignment horizontal="center" vertical="top"/>
    </xf>
    <xf numFmtId="165" fontId="0" fillId="0" borderId="0" xfId="0" applyNumberFormat="1"/>
    <xf numFmtId="167" fontId="2" fillId="0" borderId="0" xfId="9" applyNumberFormat="1" applyFont="1" applyFill="1" applyAlignment="1"/>
    <xf numFmtId="164" fontId="8" fillId="3" borderId="8" xfId="0" applyNumberFormat="1" applyFont="1" applyFill="1" applyBorder="1" applyAlignment="1">
      <alignment horizontal="center" vertical="center"/>
    </xf>
    <xf numFmtId="164" fontId="8" fillId="3" borderId="7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0" fillId="0" borderId="9" xfId="0" applyBorder="1"/>
    <xf numFmtId="0" fontId="25" fillId="3" borderId="1" xfId="0" applyFont="1" applyFill="1" applyBorder="1"/>
    <xf numFmtId="10" fontId="24" fillId="3" borderId="0" xfId="0" applyNumberFormat="1" applyFont="1" applyFill="1" applyAlignment="1">
      <alignment horizontal="center" vertical="center"/>
    </xf>
    <xf numFmtId="0" fontId="26" fillId="0" borderId="3" xfId="0" applyFont="1" applyBorder="1"/>
    <xf numFmtId="164" fontId="25" fillId="3" borderId="1" xfId="0" applyNumberFormat="1" applyFont="1" applyFill="1" applyBorder="1" applyAlignment="1">
      <alignment horizontal="center"/>
    </xf>
    <xf numFmtId="0" fontId="0" fillId="2" borderId="23" xfId="0" applyFill="1" applyBorder="1"/>
    <xf numFmtId="0" fontId="0" fillId="2" borderId="2" xfId="0" applyFill="1" applyBorder="1"/>
    <xf numFmtId="1" fontId="0" fillId="0" borderId="0" xfId="0" applyNumberFormat="1"/>
    <xf numFmtId="0" fontId="19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vertic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6" fontId="24" fillId="3" borderId="0" xfId="0" applyNumberFormat="1" applyFont="1" applyFill="1" applyAlignment="1">
      <alignment horizontal="center" vertical="center"/>
    </xf>
    <xf numFmtId="10" fontId="0" fillId="0" borderId="0" xfId="0" applyNumberFormat="1"/>
    <xf numFmtId="0" fontId="0" fillId="2" borderId="3" xfId="0" applyFill="1" applyBorder="1"/>
    <xf numFmtId="0" fontId="0" fillId="0" borderId="12" xfId="0" applyBorder="1"/>
    <xf numFmtId="0" fontId="0" fillId="0" borderId="5" xfId="0" applyBorder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8" fillId="0" borderId="6" xfId="0" applyFont="1" applyBorder="1"/>
    <xf numFmtId="0" fontId="18" fillId="0" borderId="6" xfId="0" applyFont="1" applyBorder="1" applyAlignment="1">
      <alignment horizontal="center"/>
    </xf>
    <xf numFmtId="0" fontId="17" fillId="0" borderId="6" xfId="0" applyFont="1" applyBorder="1"/>
    <xf numFmtId="43" fontId="0" fillId="0" borderId="0" xfId="0" applyNumberFormat="1"/>
    <xf numFmtId="10" fontId="27" fillId="3" borderId="1" xfId="0" applyNumberFormat="1" applyFont="1" applyFill="1" applyBorder="1" applyAlignment="1">
      <alignment horizontal="center" vertical="center"/>
    </xf>
    <xf numFmtId="9" fontId="2" fillId="0" borderId="0" xfId="12" applyFont="1" applyAlignment="1">
      <alignment horizontal="right"/>
    </xf>
    <xf numFmtId="9" fontId="2" fillId="0" borderId="0" xfId="12" applyFont="1" applyFill="1" applyAlignment="1">
      <alignment horizontal="right"/>
    </xf>
    <xf numFmtId="169" fontId="3" fillId="0" borderId="0" xfId="13" applyNumberFormat="1" applyFont="1" applyBorder="1"/>
    <xf numFmtId="9" fontId="3" fillId="0" borderId="0" xfId="12" applyFont="1" applyFill="1"/>
    <xf numFmtId="9" fontId="3" fillId="0" borderId="0" xfId="12" applyFont="1"/>
    <xf numFmtId="173" fontId="2" fillId="0" borderId="0" xfId="12" applyNumberFormat="1" applyFont="1" applyAlignment="1">
      <alignment horizontal="right"/>
    </xf>
    <xf numFmtId="0" fontId="12" fillId="0" borderId="0" xfId="6" applyFill="1"/>
    <xf numFmtId="172" fontId="3" fillId="0" borderId="2" xfId="13" applyNumberFormat="1" applyFont="1" applyBorder="1"/>
    <xf numFmtId="174" fontId="30" fillId="0" borderId="2" xfId="13" applyNumberFormat="1" applyFont="1" applyBorder="1"/>
    <xf numFmtId="173" fontId="30" fillId="0" borderId="0" xfId="12" applyNumberFormat="1" applyFont="1" applyAlignment="1">
      <alignment horizontal="right"/>
    </xf>
    <xf numFmtId="0" fontId="12" fillId="0" borderId="0" xfId="6"/>
    <xf numFmtId="0" fontId="12" fillId="0" borderId="0" xfId="6" quotePrefix="1" applyFill="1" applyAlignment="1">
      <alignment horizontal="left"/>
    </xf>
    <xf numFmtId="173" fontId="3" fillId="0" borderId="0" xfId="12" applyNumberFormat="1" applyFont="1"/>
    <xf numFmtId="176" fontId="30" fillId="0" borderId="0" xfId="12" applyNumberFormat="1" applyFont="1" applyAlignment="1">
      <alignment horizontal="right"/>
    </xf>
    <xf numFmtId="177" fontId="2" fillId="0" borderId="26" xfId="13" applyNumberFormat="1" applyFont="1" applyBorder="1" applyAlignment="1">
      <alignment horizontal="center"/>
    </xf>
    <xf numFmtId="0" fontId="2" fillId="0" borderId="26" xfId="12" applyNumberFormat="1" applyFont="1" applyBorder="1" applyAlignment="1">
      <alignment horizontal="center"/>
    </xf>
    <xf numFmtId="9" fontId="34" fillId="0" borderId="0" xfId="12" applyFont="1" applyAlignment="1">
      <alignment horizontal="center"/>
    </xf>
    <xf numFmtId="0" fontId="4" fillId="3" borderId="0" xfId="0" applyFont="1" applyFill="1" applyAlignment="1">
      <alignment horizontal="left" vertical="center"/>
    </xf>
    <xf numFmtId="0" fontId="8" fillId="3" borderId="23" xfId="0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6" xfId="0" applyFont="1" applyBorder="1" applyAlignment="1">
      <alignment horizontal="right"/>
    </xf>
    <xf numFmtId="0" fontId="12" fillId="0" borderId="0" xfId="6" applyBorder="1" applyAlignment="1" applyProtection="1">
      <alignment horizontal="left"/>
    </xf>
    <xf numFmtId="0" fontId="12" fillId="0" borderId="0" xfId="6" applyBorder="1" applyProtection="1"/>
    <xf numFmtId="0" fontId="12" fillId="0" borderId="6" xfId="6" applyBorder="1" applyProtection="1"/>
    <xf numFmtId="166" fontId="4" fillId="4" borderId="1" xfId="0" applyNumberFormat="1" applyFont="1" applyFill="1" applyBorder="1" applyAlignment="1" applyProtection="1">
      <alignment horizontal="center"/>
      <protection locked="0"/>
    </xf>
    <xf numFmtId="166" fontId="4" fillId="4" borderId="1" xfId="0" applyNumberFormat="1" applyFont="1" applyFill="1" applyBorder="1" applyAlignment="1" applyProtection="1">
      <alignment horizontal="center" vertical="center"/>
      <protection locked="0"/>
    </xf>
    <xf numFmtId="3" fontId="4" fillId="4" borderId="3" xfId="0" applyNumberFormat="1" applyFont="1" applyFill="1" applyBorder="1" applyAlignment="1" applyProtection="1">
      <alignment horizontal="center" vertical="center"/>
      <protection locked="0"/>
    </xf>
    <xf numFmtId="165" fontId="4" fillId="4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3" fillId="0" borderId="26" xfId="0" applyFont="1" applyBorder="1" applyAlignment="1">
      <alignment horizontal="center"/>
    </xf>
    <xf numFmtId="0" fontId="2" fillId="0" borderId="26" xfId="0" applyFont="1" applyBorder="1"/>
    <xf numFmtId="0" fontId="2" fillId="0" borderId="26" xfId="0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right"/>
    </xf>
    <xf numFmtId="0" fontId="32" fillId="0" borderId="26" xfId="0" applyFont="1" applyBorder="1" applyAlignment="1">
      <alignment horizontal="right"/>
    </xf>
    <xf numFmtId="166" fontId="3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right"/>
    </xf>
    <xf numFmtId="0" fontId="3" fillId="0" borderId="2" xfId="0" applyFont="1" applyBorder="1"/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3" fontId="30" fillId="0" borderId="0" xfId="0" applyNumberFormat="1" applyFont="1"/>
    <xf numFmtId="171" fontId="30" fillId="0" borderId="0" xfId="0" applyNumberFormat="1" applyFont="1" applyAlignment="1">
      <alignment horizontal="right"/>
    </xf>
    <xf numFmtId="176" fontId="30" fillId="0" borderId="0" xfId="0" applyNumberFormat="1" applyFont="1" applyAlignment="1">
      <alignment horizontal="right"/>
    </xf>
    <xf numFmtId="170" fontId="30" fillId="0" borderId="0" xfId="0" applyNumberFormat="1" applyFont="1"/>
    <xf numFmtId="171" fontId="3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right"/>
    </xf>
    <xf numFmtId="165" fontId="30" fillId="0" borderId="0" xfId="0" applyNumberFormat="1" applyFont="1" applyAlignment="1">
      <alignment horizontal="left"/>
    </xf>
    <xf numFmtId="0" fontId="31" fillId="0" borderId="0" xfId="0" applyFont="1"/>
    <xf numFmtId="165" fontId="2" fillId="0" borderId="0" xfId="0" applyNumberFormat="1" applyFont="1" applyAlignment="1">
      <alignment horizontal="center"/>
    </xf>
    <xf numFmtId="3" fontId="3" fillId="0" borderId="0" xfId="0" applyNumberFormat="1" applyFont="1"/>
    <xf numFmtId="173" fontId="2" fillId="0" borderId="0" xfId="0" applyNumberFormat="1" applyFont="1" applyAlignment="1">
      <alignment horizontal="right"/>
    </xf>
    <xf numFmtId="170" fontId="2" fillId="0" borderId="0" xfId="0" applyNumberFormat="1" applyFont="1"/>
    <xf numFmtId="165" fontId="2" fillId="0" borderId="0" xfId="0" applyNumberFormat="1" applyFont="1" applyAlignment="1">
      <alignment horizontal="left"/>
    </xf>
    <xf numFmtId="172" fontId="2" fillId="0" borderId="2" xfId="0" applyNumberFormat="1" applyFont="1" applyBorder="1"/>
    <xf numFmtId="173" fontId="30" fillId="0" borderId="0" xfId="0" applyNumberFormat="1" applyFont="1" applyAlignment="1">
      <alignment horizontal="right"/>
    </xf>
    <xf numFmtId="175" fontId="30" fillId="0" borderId="0" xfId="0" applyNumberFormat="1" applyFont="1"/>
    <xf numFmtId="172" fontId="2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38" fontId="3" fillId="0" borderId="0" xfId="0" applyNumberFormat="1" applyFont="1" applyAlignment="1">
      <alignment horizontal="right"/>
    </xf>
    <xf numFmtId="172" fontId="3" fillId="0" borderId="2" xfId="0" applyNumberFormat="1" applyFont="1" applyBorder="1"/>
    <xf numFmtId="165" fontId="3" fillId="0" borderId="0" xfId="0" applyNumberFormat="1" applyFont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0" fontId="27" fillId="3" borderId="27" xfId="0" applyFont="1" applyFill="1" applyBorder="1" applyAlignment="1">
      <alignment horizontal="center" vertical="center"/>
    </xf>
    <xf numFmtId="164" fontId="8" fillId="3" borderId="27" xfId="0" applyNumberFormat="1" applyFont="1" applyFill="1" applyBorder="1" applyAlignment="1">
      <alignment horizontal="center" vertical="center"/>
    </xf>
    <xf numFmtId="164" fontId="8" fillId="3" borderId="28" xfId="0" applyNumberFormat="1" applyFont="1" applyFill="1" applyBorder="1" applyAlignment="1">
      <alignment horizontal="center" vertical="center"/>
    </xf>
    <xf numFmtId="0" fontId="26" fillId="0" borderId="10" xfId="0" applyFont="1" applyBorder="1"/>
    <xf numFmtId="164" fontId="25" fillId="3" borderId="10" xfId="0" applyNumberFormat="1" applyFont="1" applyFill="1" applyBorder="1" applyAlignment="1">
      <alignment horizontal="center"/>
    </xf>
    <xf numFmtId="0" fontId="26" fillId="3" borderId="6" xfId="0" applyFont="1" applyFill="1" applyBorder="1"/>
    <xf numFmtId="164" fontId="25" fillId="3" borderId="6" xfId="0" applyNumberFormat="1" applyFont="1" applyFill="1" applyBorder="1" applyAlignment="1">
      <alignment horizontal="center"/>
    </xf>
    <xf numFmtId="164" fontId="25" fillId="3" borderId="0" xfId="0" applyNumberFormat="1" applyFont="1" applyFill="1" applyAlignment="1">
      <alignment horizontal="center"/>
    </xf>
    <xf numFmtId="1" fontId="4" fillId="4" borderId="1" xfId="0" applyNumberFormat="1" applyFont="1" applyFill="1" applyBorder="1" applyAlignment="1" applyProtection="1">
      <alignment horizontal="center" vertical="center"/>
      <protection locked="0"/>
    </xf>
    <xf numFmtId="0" fontId="26" fillId="3" borderId="0" xfId="0" applyFont="1" applyFill="1"/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4" fontId="3" fillId="0" borderId="0" xfId="13" applyFont="1"/>
    <xf numFmtId="44" fontId="3" fillId="0" borderId="0" xfId="13" applyFont="1" applyAlignment="1">
      <alignment horizontal="left"/>
    </xf>
    <xf numFmtId="44" fontId="3" fillId="0" borderId="0" xfId="13" applyFont="1" applyAlignment="1">
      <alignment horizontal="center"/>
    </xf>
    <xf numFmtId="0" fontId="2" fillId="0" borderId="26" xfId="13" applyNumberFormat="1" applyFont="1" applyBorder="1" applyAlignment="1">
      <alignment horizontal="center"/>
    </xf>
    <xf numFmtId="9" fontId="2" fillId="0" borderId="0" xfId="12" applyFont="1" applyAlignment="1">
      <alignment horizontal="center"/>
    </xf>
    <xf numFmtId="178" fontId="30" fillId="0" borderId="0" xfId="0" applyNumberFormat="1" applyFont="1" applyAlignment="1">
      <alignment horizontal="right"/>
    </xf>
    <xf numFmtId="9" fontId="30" fillId="0" borderId="0" xfId="0" applyNumberFormat="1" applyFont="1" applyAlignment="1">
      <alignment horizontal="right"/>
    </xf>
    <xf numFmtId="9" fontId="2" fillId="0" borderId="0" xfId="0" applyNumberFormat="1" applyFont="1"/>
    <xf numFmtId="177" fontId="2" fillId="0" borderId="0" xfId="13" quotePrefix="1" applyNumberFormat="1" applyFont="1" applyBorder="1" applyAlignment="1"/>
    <xf numFmtId="177" fontId="2" fillId="0" borderId="0" xfId="13" quotePrefix="1" applyNumberFormat="1" applyFont="1" applyBorder="1" applyAlignment="1">
      <alignment horizontal="right"/>
    </xf>
    <xf numFmtId="0" fontId="3" fillId="0" borderId="26" xfId="0" applyFont="1" applyBorder="1"/>
    <xf numFmtId="177" fontId="2" fillId="0" borderId="0" xfId="13" applyNumberFormat="1" applyFont="1" applyBorder="1" applyAlignment="1">
      <alignment horizontal="center"/>
    </xf>
    <xf numFmtId="0" fontId="3" fillId="0" borderId="23" xfId="0" applyFont="1" applyBorder="1"/>
    <xf numFmtId="174" fontId="31" fillId="0" borderId="0" xfId="0" applyNumberFormat="1" applyFont="1"/>
    <xf numFmtId="172" fontId="3" fillId="0" borderId="0" xfId="0" applyNumberFormat="1" applyFont="1"/>
    <xf numFmtId="0" fontId="30" fillId="0" borderId="0" xfId="0" applyFont="1"/>
    <xf numFmtId="172" fontId="2" fillId="0" borderId="0" xfId="0" applyNumberFormat="1" applyFont="1"/>
    <xf numFmtId="1" fontId="4" fillId="3" borderId="0" xfId="0" applyNumberFormat="1" applyFont="1" applyFill="1" applyAlignment="1">
      <alignment horizontal="center" vertical="center"/>
    </xf>
    <xf numFmtId="0" fontId="35" fillId="3" borderId="0" xfId="0" applyFont="1" applyFill="1" applyAlignment="1">
      <alignment horizontal="left" vertical="center"/>
    </xf>
    <xf numFmtId="1" fontId="35" fillId="3" borderId="0" xfId="0" applyNumberFormat="1" applyFont="1" applyFill="1" applyAlignment="1">
      <alignment horizontal="center" vertical="center"/>
    </xf>
    <xf numFmtId="168" fontId="3" fillId="0" borderId="0" xfId="9" applyNumberFormat="1" applyFont="1" applyFill="1" applyAlignment="1">
      <alignment horizontal="left"/>
    </xf>
    <xf numFmtId="167" fontId="3" fillId="0" borderId="0" xfId="0" applyNumberFormat="1" applyFont="1"/>
    <xf numFmtId="9" fontId="32" fillId="0" borderId="0" xfId="0" applyNumberFormat="1" applyFont="1" applyAlignment="1">
      <alignment horizontal="center"/>
    </xf>
    <xf numFmtId="179" fontId="30" fillId="0" borderId="0" xfId="0" applyNumberFormat="1" applyFont="1" applyAlignment="1">
      <alignment horizontal="right"/>
    </xf>
    <xf numFmtId="179" fontId="30" fillId="0" borderId="0" xfId="0" applyNumberFormat="1" applyFont="1"/>
    <xf numFmtId="174" fontId="30" fillId="0" borderId="2" xfId="13" applyNumberFormat="1" applyFont="1" applyFill="1" applyBorder="1"/>
    <xf numFmtId="172" fontId="3" fillId="0" borderId="2" xfId="13" applyNumberFormat="1" applyFont="1" applyFill="1" applyBorder="1"/>
    <xf numFmtId="0" fontId="3" fillId="0" borderId="0" xfId="6" applyFont="1" applyFill="1"/>
    <xf numFmtId="0" fontId="14" fillId="2" borderId="10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top"/>
    </xf>
    <xf numFmtId="0" fontId="0" fillId="0" borderId="0" xfId="0" quotePrefix="1" applyAlignment="1">
      <alignment horizontal="left" wrapText="1"/>
    </xf>
    <xf numFmtId="0" fontId="0" fillId="0" borderId="0" xfId="0" applyAlignment="1">
      <alignment wrapText="1"/>
    </xf>
    <xf numFmtId="167" fontId="23" fillId="0" borderId="0" xfId="9" quotePrefix="1" applyNumberFormat="1" applyFont="1" applyFill="1" applyAlignment="1">
      <alignment horizontal="center"/>
    </xf>
    <xf numFmtId="167" fontId="23" fillId="0" borderId="0" xfId="9" applyNumberFormat="1" applyFont="1" applyFill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9" applyNumberFormat="1" applyFont="1" applyFill="1" applyAlignment="1">
      <alignment horizontal="right" wrapText="1"/>
    </xf>
    <xf numFmtId="49" fontId="3" fillId="0" borderId="24" xfId="9" applyNumberFormat="1" applyFont="1" applyFill="1" applyBorder="1" applyAlignment="1">
      <alignment horizontal="right" wrapText="1"/>
    </xf>
    <xf numFmtId="49" fontId="2" fillId="0" borderId="0" xfId="0" applyNumberFormat="1" applyFont="1" applyAlignment="1">
      <alignment horizontal="right" wrapText="1"/>
    </xf>
    <xf numFmtId="49" fontId="2" fillId="0" borderId="24" xfId="0" applyNumberFormat="1" applyFont="1" applyBorder="1" applyAlignment="1">
      <alignment horizontal="right" wrapText="1"/>
    </xf>
    <xf numFmtId="167" fontId="3" fillId="0" borderId="0" xfId="9" applyNumberFormat="1" applyFont="1" applyFill="1" applyAlignment="1">
      <alignment horizontal="center"/>
    </xf>
    <xf numFmtId="49" fontId="2" fillId="0" borderId="0" xfId="9" applyNumberFormat="1" applyFont="1" applyFill="1" applyAlignment="1">
      <alignment horizontal="right" wrapText="1"/>
    </xf>
    <xf numFmtId="49" fontId="2" fillId="0" borderId="24" xfId="9" applyNumberFormat="1" applyFont="1" applyFill="1" applyBorder="1" applyAlignment="1">
      <alignment horizontal="right" wrapText="1"/>
    </xf>
  </cellXfs>
  <cellStyles count="14">
    <cellStyle name="Comma 2" xfId="9" xr:uid="{00000000-0005-0000-0000-000000000000}"/>
    <cellStyle name="Currency 2" xfId="5" xr:uid="{00000000-0005-0000-0000-000001000000}"/>
    <cellStyle name="Currency 3" xfId="13" xr:uid="{5F671603-A049-457B-9229-588AE04652DF}"/>
    <cellStyle name="Hyperlink" xfId="6" builtinId="8"/>
    <cellStyle name="Normal" xfId="0" builtinId="0"/>
    <cellStyle name="Normal 2" xfId="1" xr:uid="{00000000-0005-0000-0000-000004000000}"/>
    <cellStyle name="Normal 3" xfId="3" xr:uid="{00000000-0005-0000-0000-000005000000}"/>
    <cellStyle name="Normal 3 2" xfId="7" xr:uid="{00000000-0005-0000-0000-000006000000}"/>
    <cellStyle name="Normal 4" xfId="8" xr:uid="{00000000-0005-0000-0000-000007000000}"/>
    <cellStyle name="Normal 5" xfId="10" xr:uid="{00000000-0005-0000-0000-000008000000}"/>
    <cellStyle name="Normal 6" xfId="11" xr:uid="{6641E6ED-7FDD-4788-B023-76317D9984F9}"/>
    <cellStyle name="Percent 2" xfId="2" xr:uid="{00000000-0005-0000-0000-000009000000}"/>
    <cellStyle name="Percent 3" xfId="4" xr:uid="{00000000-0005-0000-0000-00000A000000}"/>
    <cellStyle name="Percent 4" xfId="12" xr:uid="{3ED1488E-40C9-4247-9F52-89B7906CBD4E}"/>
  </cellStyles>
  <dxfs count="0"/>
  <tableStyles count="0" defaultTableStyle="TableStyleMedium2" defaultPivotStyle="PivotStyleLight16"/>
  <colors>
    <mruColors>
      <color rgb="FF00C0AA"/>
      <color rgb="FF19D11D"/>
      <color rgb="FFFF00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981076</xdr:colOff>
      <xdr:row>39</xdr:row>
      <xdr:rowOff>171451</xdr:rowOff>
    </xdr:from>
    <xdr:to>
      <xdr:col>8</xdr:col>
      <xdr:colOff>523876</xdr:colOff>
      <xdr:row>47</xdr:row>
      <xdr:rowOff>130413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B4BA4EC-5DBC-4CF4-B41B-C2F699689C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9451" y="7486651"/>
          <a:ext cx="2971800" cy="1482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means@waretailservices.com" TargetMode="External"/><Relationship Id="rId3" Type="http://schemas.openxmlformats.org/officeDocument/2006/relationships/hyperlink" Target="mailto:kkendall@waretailservices.com" TargetMode="External"/><Relationship Id="rId7" Type="http://schemas.openxmlformats.org/officeDocument/2006/relationships/hyperlink" Target="mailto:mwhinery@waretailservices.com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mailto:bshannon@waretailservices.com" TargetMode="External"/><Relationship Id="rId1" Type="http://schemas.openxmlformats.org/officeDocument/2006/relationships/hyperlink" Target="mailto:rgundersen@waretailservices.com" TargetMode="External"/><Relationship Id="rId6" Type="http://schemas.openxmlformats.org/officeDocument/2006/relationships/hyperlink" Target="mailto:jkirby@waretailservices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dferro@waretailservices.com" TargetMode="External"/><Relationship Id="rId10" Type="http://schemas.openxmlformats.org/officeDocument/2006/relationships/hyperlink" Target="mailto:cristine@waretailservices.com" TargetMode="External"/><Relationship Id="rId4" Type="http://schemas.openxmlformats.org/officeDocument/2006/relationships/hyperlink" Target="mailto:rmeans@waretailservices.com" TargetMode="External"/><Relationship Id="rId9" Type="http://schemas.openxmlformats.org/officeDocument/2006/relationships/hyperlink" Target="mailto:dferro@waretailservices.com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apps.leg.wa.gov/wac/default.aspx?cite=296-17A-2103" TargetMode="External"/><Relationship Id="rId299" Type="http://schemas.openxmlformats.org/officeDocument/2006/relationships/hyperlink" Target="http://apps.leg.wa.gov/wac/default.aspx?cite=296-17A-7119" TargetMode="External"/><Relationship Id="rId21" Type="http://schemas.openxmlformats.org/officeDocument/2006/relationships/hyperlink" Target="http://apps.leg.wa.gov/wac/default.aspx?cite=296-17A-0512" TargetMode="External"/><Relationship Id="rId63" Type="http://schemas.openxmlformats.org/officeDocument/2006/relationships/hyperlink" Target="http://apps.leg.wa.gov/wac/default.aspx?cite=296-17A-3415" TargetMode="External"/><Relationship Id="rId159" Type="http://schemas.openxmlformats.org/officeDocument/2006/relationships/hyperlink" Target="http://apps.leg.wa.gov/wac/default.aspx?cite=296-17A-4814" TargetMode="External"/><Relationship Id="rId170" Type="http://schemas.openxmlformats.org/officeDocument/2006/relationships/hyperlink" Target="http://apps.leg.wa.gov/wac/default.aspx?cite=296-17A-5302" TargetMode="External"/><Relationship Id="rId226" Type="http://schemas.openxmlformats.org/officeDocument/2006/relationships/hyperlink" Target="http://apps.leg.wa.gov/wac/default.aspx?cite=296-17A-6410" TargetMode="External"/><Relationship Id="rId268" Type="http://schemas.openxmlformats.org/officeDocument/2006/relationships/hyperlink" Target="http://apps.leg.wa.gov/wac/default.aspx?cite=296-17A-2909" TargetMode="External"/><Relationship Id="rId32" Type="http://schemas.openxmlformats.org/officeDocument/2006/relationships/hyperlink" Target="http://apps.leg.wa.gov/wac/default.aspx?cite=296-17A-7205" TargetMode="External"/><Relationship Id="rId74" Type="http://schemas.openxmlformats.org/officeDocument/2006/relationships/hyperlink" Target="http://apps.leg.wa.gov/wac/default.aspx?cite=296-17A-1501" TargetMode="External"/><Relationship Id="rId128" Type="http://schemas.openxmlformats.org/officeDocument/2006/relationships/hyperlink" Target="http://apps.leg.wa.gov/wac/default.aspx?cite=296-17A-0217" TargetMode="External"/><Relationship Id="rId5" Type="http://schemas.openxmlformats.org/officeDocument/2006/relationships/hyperlink" Target="http://apps.leg.wa.gov/wac/default.aspx?cite=296-17A-0302" TargetMode="External"/><Relationship Id="rId181" Type="http://schemas.openxmlformats.org/officeDocument/2006/relationships/hyperlink" Target="http://apps.leg.wa.gov/wac/default.aspx?cite=296-17A-7100" TargetMode="External"/><Relationship Id="rId237" Type="http://schemas.openxmlformats.org/officeDocument/2006/relationships/hyperlink" Target="http://apps.leg.wa.gov/wac/default.aspx?cite=296-17A-3402" TargetMode="External"/><Relationship Id="rId279" Type="http://schemas.openxmlformats.org/officeDocument/2006/relationships/hyperlink" Target="http://apps.leg.wa.gov/wac/default.aspx?cite=296-17A-3512" TargetMode="External"/><Relationship Id="rId43" Type="http://schemas.openxmlformats.org/officeDocument/2006/relationships/hyperlink" Target="http://apps.leg.wa.gov/wac/default.aspx?cite=296-17A-6602" TargetMode="External"/><Relationship Id="rId139" Type="http://schemas.openxmlformats.org/officeDocument/2006/relationships/hyperlink" Target="http://apps.leg.wa.gov/wac/default.aspx?cite=296-17A-0101" TargetMode="External"/><Relationship Id="rId290" Type="http://schemas.openxmlformats.org/officeDocument/2006/relationships/hyperlink" Target="http://apps.leg.wa.gov/wac/default.aspx?cite=296-17A-2906" TargetMode="External"/><Relationship Id="rId304" Type="http://schemas.openxmlformats.org/officeDocument/2006/relationships/hyperlink" Target="http://apps.leg.wa.gov/wac/default.aspx?cite=296-17A-7114" TargetMode="External"/><Relationship Id="rId85" Type="http://schemas.openxmlformats.org/officeDocument/2006/relationships/hyperlink" Target="http://apps.leg.wa.gov/wac/default.aspx?cite=296-17A-6103" TargetMode="External"/><Relationship Id="rId150" Type="http://schemas.openxmlformats.org/officeDocument/2006/relationships/hyperlink" Target="http://apps.leg.wa.gov/wac/default.aspx?cite=296-17A-4805" TargetMode="External"/><Relationship Id="rId192" Type="http://schemas.openxmlformats.org/officeDocument/2006/relationships/hyperlink" Target="http://apps.leg.wa.gov/wac/default.aspx?cite=296-17A-6506" TargetMode="External"/><Relationship Id="rId206" Type="http://schemas.openxmlformats.org/officeDocument/2006/relationships/hyperlink" Target="http://apps.leg.wa.gov/wac/default.aspx?cite=296-17A-3304" TargetMode="External"/><Relationship Id="rId248" Type="http://schemas.openxmlformats.org/officeDocument/2006/relationships/hyperlink" Target="http://apps.leg.wa.gov/wac/default.aspx?cite=296-17A-5201" TargetMode="External"/><Relationship Id="rId12" Type="http://schemas.openxmlformats.org/officeDocument/2006/relationships/hyperlink" Target="http://apps.leg.wa.gov/wac/default.aspx?cite=296-17A-0603" TargetMode="External"/><Relationship Id="rId108" Type="http://schemas.openxmlformats.org/officeDocument/2006/relationships/hyperlink" Target="http://apps.leg.wa.gov/wac/default.aspx?cite=296-17A-2008" TargetMode="External"/><Relationship Id="rId315" Type="http://schemas.openxmlformats.org/officeDocument/2006/relationships/hyperlink" Target="http://apps.leg.wa.gov/wac/default.aspx?cite=296-17A-1507" TargetMode="External"/><Relationship Id="rId54" Type="http://schemas.openxmlformats.org/officeDocument/2006/relationships/hyperlink" Target="http://apps.leg.wa.gov/wac/default.aspx?cite=296-17A-6202" TargetMode="External"/><Relationship Id="rId96" Type="http://schemas.openxmlformats.org/officeDocument/2006/relationships/hyperlink" Target="http://apps.leg.wa.gov/wac/default.aspx?cite=296-17A-2105" TargetMode="External"/><Relationship Id="rId161" Type="http://schemas.openxmlformats.org/officeDocument/2006/relationships/hyperlink" Target="http://apps.leg.wa.gov/wac/default.aspx?cite=296-17A-1006" TargetMode="External"/><Relationship Id="rId217" Type="http://schemas.openxmlformats.org/officeDocument/2006/relationships/hyperlink" Target="http://apps.leg.wa.gov/wac/default.aspx?cite=296-17A-3101" TargetMode="External"/><Relationship Id="rId259" Type="http://schemas.openxmlformats.org/officeDocument/2006/relationships/hyperlink" Target="http://apps.leg.wa.gov/wac/default.aspx?cite=296-17A-2904" TargetMode="External"/><Relationship Id="rId23" Type="http://schemas.openxmlformats.org/officeDocument/2006/relationships/hyperlink" Target="http://apps.leg.wa.gov/wac/default.aspx?cite=296-17A-0510" TargetMode="External"/><Relationship Id="rId119" Type="http://schemas.openxmlformats.org/officeDocument/2006/relationships/hyperlink" Target="http://apps.leg.wa.gov/wac/default.aspx?cite=296-17A-0112" TargetMode="External"/><Relationship Id="rId270" Type="http://schemas.openxmlformats.org/officeDocument/2006/relationships/hyperlink" Target="http://apps.leg.wa.gov/wac/default.aspx?cite=296-17A-6908" TargetMode="External"/><Relationship Id="rId65" Type="http://schemas.openxmlformats.org/officeDocument/2006/relationships/hyperlink" Target="http://apps.leg.wa.gov/wac/default.aspx?cite=296-17A-3412" TargetMode="External"/><Relationship Id="rId130" Type="http://schemas.openxmlformats.org/officeDocument/2006/relationships/hyperlink" Target="http://apps.leg.wa.gov/wac/default.aspx?cite=296-17A-0210" TargetMode="External"/><Relationship Id="rId172" Type="http://schemas.openxmlformats.org/officeDocument/2006/relationships/hyperlink" Target="http://apps.leg.wa.gov/wac/default.aspx?cite=296-17A-6301" TargetMode="External"/><Relationship Id="rId228" Type="http://schemas.openxmlformats.org/officeDocument/2006/relationships/hyperlink" Target="http://apps.leg.wa.gov/wac/default.aspx?cite=296-17A-6121" TargetMode="External"/><Relationship Id="rId13" Type="http://schemas.openxmlformats.org/officeDocument/2006/relationships/hyperlink" Target="http://apps.leg.wa.gov/wac/default.aspx?cite=296-17A-0602" TargetMode="External"/><Relationship Id="rId109" Type="http://schemas.openxmlformats.org/officeDocument/2006/relationships/hyperlink" Target="http://apps.leg.wa.gov/wac/default.aspx?cite=296-17A-2102" TargetMode="External"/><Relationship Id="rId260" Type="http://schemas.openxmlformats.org/officeDocument/2006/relationships/hyperlink" Target="http://apps.leg.wa.gov/wac/default.aspx?cite=296-17A-2905" TargetMode="External"/><Relationship Id="rId281" Type="http://schemas.openxmlformats.org/officeDocument/2006/relationships/hyperlink" Target="http://apps.leg.wa.gov/wac/default.aspx?cite=296-17A-3510" TargetMode="External"/><Relationship Id="rId316" Type="http://schemas.openxmlformats.org/officeDocument/2006/relationships/hyperlink" Target="http://apps.leg.wa.gov/wac/default.aspx?cite=296-17A-1305" TargetMode="External"/><Relationship Id="rId34" Type="http://schemas.openxmlformats.org/officeDocument/2006/relationships/hyperlink" Target="http://apps.leg.wa.gov/wac/default.aspx?cite=296-17A-7203" TargetMode="External"/><Relationship Id="rId55" Type="http://schemas.openxmlformats.org/officeDocument/2006/relationships/hyperlink" Target="http://apps.leg.wa.gov/wac/default.aspx?cite=296-17A-6201" TargetMode="External"/><Relationship Id="rId76" Type="http://schemas.openxmlformats.org/officeDocument/2006/relationships/hyperlink" Target="http://apps.leg.wa.gov/wac/default.aspx?cite=296-17A-4902" TargetMode="External"/><Relationship Id="rId97" Type="http://schemas.openxmlformats.org/officeDocument/2006/relationships/hyperlink" Target="http://apps.leg.wa.gov/wac/default.aspx?cite=296-17A-6802" TargetMode="External"/><Relationship Id="rId120" Type="http://schemas.openxmlformats.org/officeDocument/2006/relationships/hyperlink" Target="http://apps.leg.wa.gov/wac/default.aspx?cite=296-17A-0219" TargetMode="External"/><Relationship Id="rId141" Type="http://schemas.openxmlformats.org/officeDocument/2006/relationships/hyperlink" Target="http://apps.leg.wa.gov/wac/default.aspx?cite=296-17A-0201" TargetMode="External"/><Relationship Id="rId7" Type="http://schemas.openxmlformats.org/officeDocument/2006/relationships/hyperlink" Target="http://apps.leg.wa.gov/wac/default.aspx?cite=296-17A-0303" TargetMode="External"/><Relationship Id="rId162" Type="http://schemas.openxmlformats.org/officeDocument/2006/relationships/hyperlink" Target="http://apps.leg.wa.gov/wac/default.aspx?cite=296-17A-1007" TargetMode="External"/><Relationship Id="rId183" Type="http://schemas.openxmlformats.org/officeDocument/2006/relationships/hyperlink" Target="http://apps.leg.wa.gov/wac/default.aspx?cite=296-17A-7202" TargetMode="External"/><Relationship Id="rId218" Type="http://schemas.openxmlformats.org/officeDocument/2006/relationships/hyperlink" Target="http://apps.leg.wa.gov/wac/default.aspx?cite=296-17A-3309" TargetMode="External"/><Relationship Id="rId239" Type="http://schemas.openxmlformats.org/officeDocument/2006/relationships/hyperlink" Target="http://apps.leg.wa.gov/wac/default.aspx?cite=296-17A-3404" TargetMode="External"/><Relationship Id="rId250" Type="http://schemas.openxmlformats.org/officeDocument/2006/relationships/hyperlink" Target="http://apps.leg.wa.gov/wac/default.aspx?cite=296-17A-5209" TargetMode="External"/><Relationship Id="rId271" Type="http://schemas.openxmlformats.org/officeDocument/2006/relationships/hyperlink" Target="http://apps.leg.wa.gov/wac/default.aspx?cite=296-17A-6604" TargetMode="External"/><Relationship Id="rId292" Type="http://schemas.openxmlformats.org/officeDocument/2006/relationships/hyperlink" Target="http://apps.leg.wa.gov/wac/default.aspx?cite=296-17A-7107" TargetMode="External"/><Relationship Id="rId306" Type="http://schemas.openxmlformats.org/officeDocument/2006/relationships/hyperlink" Target="http://apps.leg.wa.gov/wac/default.aspx?cite=296-17A-7110" TargetMode="External"/><Relationship Id="rId24" Type="http://schemas.openxmlformats.org/officeDocument/2006/relationships/hyperlink" Target="http://apps.leg.wa.gov/wac/default.aspx?cite=296-17A-0507" TargetMode="External"/><Relationship Id="rId45" Type="http://schemas.openxmlformats.org/officeDocument/2006/relationships/hyperlink" Target="http://apps.leg.wa.gov/wac/default.aspx?cite=296-17A-6511" TargetMode="External"/><Relationship Id="rId66" Type="http://schemas.openxmlformats.org/officeDocument/2006/relationships/hyperlink" Target="http://apps.leg.wa.gov/wac/default.aspx?cite=296-17A-3411" TargetMode="External"/><Relationship Id="rId87" Type="http://schemas.openxmlformats.org/officeDocument/2006/relationships/hyperlink" Target="http://apps.leg.wa.gov/wac/default.aspx?cite=296-17A-6505" TargetMode="External"/><Relationship Id="rId110" Type="http://schemas.openxmlformats.org/officeDocument/2006/relationships/hyperlink" Target="http://apps.leg.wa.gov/wac/default.aspx?cite=296-17A-4305" TargetMode="External"/><Relationship Id="rId131" Type="http://schemas.openxmlformats.org/officeDocument/2006/relationships/hyperlink" Target="http://apps.leg.wa.gov/wac/default.aspx?cite=296-17A-0701" TargetMode="External"/><Relationship Id="rId152" Type="http://schemas.openxmlformats.org/officeDocument/2006/relationships/hyperlink" Target="http://apps.leg.wa.gov/wac/default.aspx?cite=296-17A-4808" TargetMode="External"/><Relationship Id="rId173" Type="http://schemas.openxmlformats.org/officeDocument/2006/relationships/hyperlink" Target="http://apps.leg.wa.gov/wac/default.aspx?cite=296-17A-6303" TargetMode="External"/><Relationship Id="rId194" Type="http://schemas.openxmlformats.org/officeDocument/2006/relationships/hyperlink" Target="http://apps.leg.wa.gov/wac/default.aspx?cite=296-17A-6306" TargetMode="External"/><Relationship Id="rId208" Type="http://schemas.openxmlformats.org/officeDocument/2006/relationships/hyperlink" Target="http://apps.leg.wa.gov/wac/default.aspx?cite=296-17A-2101" TargetMode="External"/><Relationship Id="rId229" Type="http://schemas.openxmlformats.org/officeDocument/2006/relationships/hyperlink" Target="http://apps.leg.wa.gov/wac/default.aspx?cite=296-17A-6120" TargetMode="External"/><Relationship Id="rId240" Type="http://schemas.openxmlformats.org/officeDocument/2006/relationships/hyperlink" Target="http://apps.leg.wa.gov/wac/default.aspx?cite=296-17A-3405" TargetMode="External"/><Relationship Id="rId261" Type="http://schemas.openxmlformats.org/officeDocument/2006/relationships/hyperlink" Target="http://apps.leg.wa.gov/wac/default.aspx?cite=296-17A-5002" TargetMode="External"/><Relationship Id="rId14" Type="http://schemas.openxmlformats.org/officeDocument/2006/relationships/hyperlink" Target="http://apps.leg.wa.gov/wac/default.aspx?cite=296-17A-0601" TargetMode="External"/><Relationship Id="rId35" Type="http://schemas.openxmlformats.org/officeDocument/2006/relationships/hyperlink" Target="http://apps.leg.wa.gov/wac/default.aspx?cite=296-17A-6809" TargetMode="External"/><Relationship Id="rId56" Type="http://schemas.openxmlformats.org/officeDocument/2006/relationships/hyperlink" Target="http://apps.leg.wa.gov/wac/default.aspx?cite=296-17A-6509" TargetMode="External"/><Relationship Id="rId77" Type="http://schemas.openxmlformats.org/officeDocument/2006/relationships/hyperlink" Target="http://apps.leg.wa.gov/wac/default.aspx?cite=296-17A-4906" TargetMode="External"/><Relationship Id="rId100" Type="http://schemas.openxmlformats.org/officeDocument/2006/relationships/hyperlink" Target="http://apps.leg.wa.gov/wac/default.aspx?cite=296-17A-1101" TargetMode="External"/><Relationship Id="rId282" Type="http://schemas.openxmlformats.org/officeDocument/2006/relationships/hyperlink" Target="http://apps.leg.wa.gov/wac/default.aspx?cite=296-17A-3509" TargetMode="External"/><Relationship Id="rId317" Type="http://schemas.openxmlformats.org/officeDocument/2006/relationships/hyperlink" Target="http://apps.leg.wa.gov/wac/default.aspx?cite=296-17A-1304" TargetMode="External"/><Relationship Id="rId8" Type="http://schemas.openxmlformats.org/officeDocument/2006/relationships/hyperlink" Target="http://apps.leg.wa.gov/wac/default.aspx?cite=296-17A-0517" TargetMode="External"/><Relationship Id="rId98" Type="http://schemas.openxmlformats.org/officeDocument/2006/relationships/hyperlink" Target="http://apps.leg.wa.gov/wac/default.aspx?cite=296-17A-1404" TargetMode="External"/><Relationship Id="rId121" Type="http://schemas.openxmlformats.org/officeDocument/2006/relationships/hyperlink" Target="http://apps.leg.wa.gov/wac/default.aspx?cite=296-17A-0403" TargetMode="External"/><Relationship Id="rId142" Type="http://schemas.openxmlformats.org/officeDocument/2006/relationships/hyperlink" Target="http://apps.leg.wa.gov/wac/default.aspx?cite=296-17A-0202" TargetMode="External"/><Relationship Id="rId163" Type="http://schemas.openxmlformats.org/officeDocument/2006/relationships/hyperlink" Target="http://apps.leg.wa.gov/wac/default.aspx?cite=296-17A-4107" TargetMode="External"/><Relationship Id="rId184" Type="http://schemas.openxmlformats.org/officeDocument/2006/relationships/hyperlink" Target="http://apps.leg.wa.gov/wac/default.aspx?cite=296-17A-6501" TargetMode="External"/><Relationship Id="rId219" Type="http://schemas.openxmlformats.org/officeDocument/2006/relationships/hyperlink" Target="http://apps.leg.wa.gov/wac/default.aspx?cite=296-17A-3407" TargetMode="External"/><Relationship Id="rId230" Type="http://schemas.openxmlformats.org/officeDocument/2006/relationships/hyperlink" Target="http://apps.leg.wa.gov/wac/default.aspx?cite=296-17A-6110" TargetMode="External"/><Relationship Id="rId251" Type="http://schemas.openxmlformats.org/officeDocument/2006/relationships/hyperlink" Target="http://apps.leg.wa.gov/wac/default.aspx?cite=296-17A-5204" TargetMode="External"/><Relationship Id="rId25" Type="http://schemas.openxmlformats.org/officeDocument/2006/relationships/hyperlink" Target="http://apps.leg.wa.gov/wac/default.aspx?cite=296-17A-0502" TargetMode="External"/><Relationship Id="rId46" Type="http://schemas.openxmlformats.org/officeDocument/2006/relationships/hyperlink" Target="http://apps.leg.wa.gov/wac/default.aspx?cite=296-17A-6510" TargetMode="External"/><Relationship Id="rId67" Type="http://schemas.openxmlformats.org/officeDocument/2006/relationships/hyperlink" Target="http://apps.leg.wa.gov/wac/default.aspx?cite=296-17A-3409" TargetMode="External"/><Relationship Id="rId272" Type="http://schemas.openxmlformats.org/officeDocument/2006/relationships/hyperlink" Target="http://apps.leg.wa.gov/wac/default.aspx?cite=296-17A-4101" TargetMode="External"/><Relationship Id="rId293" Type="http://schemas.openxmlformats.org/officeDocument/2006/relationships/hyperlink" Target="http://apps.leg.wa.gov/wac/default.aspx?cite=296-17A-7106" TargetMode="External"/><Relationship Id="rId307" Type="http://schemas.openxmlformats.org/officeDocument/2006/relationships/hyperlink" Target="http://apps.leg.wa.gov/wac/default.aspx?cite=296-17A-7109" TargetMode="External"/><Relationship Id="rId88" Type="http://schemas.openxmlformats.org/officeDocument/2006/relationships/hyperlink" Target="http://apps.leg.wa.gov/wac/default.aspx?cite=296-17A-6901" TargetMode="External"/><Relationship Id="rId111" Type="http://schemas.openxmlformats.org/officeDocument/2006/relationships/hyperlink" Target="http://apps.leg.wa.gov/wac/default.aspx?cite=296-17A-4404" TargetMode="External"/><Relationship Id="rId132" Type="http://schemas.openxmlformats.org/officeDocument/2006/relationships/hyperlink" Target="http://apps.leg.wa.gov/wac/default.aspx?cite=296-17A-1703" TargetMode="External"/><Relationship Id="rId153" Type="http://schemas.openxmlformats.org/officeDocument/2006/relationships/hyperlink" Target="http://apps.leg.wa.gov/wac/default.aspx?cite=296-17A-4809" TargetMode="External"/><Relationship Id="rId174" Type="http://schemas.openxmlformats.org/officeDocument/2006/relationships/hyperlink" Target="http://apps.leg.wa.gov/wac/default.aspx?cite=296-17A-6502" TargetMode="External"/><Relationship Id="rId195" Type="http://schemas.openxmlformats.org/officeDocument/2006/relationships/hyperlink" Target="http://apps.leg.wa.gov/wac/default.aspx?cite=296-17A-6308" TargetMode="External"/><Relationship Id="rId209" Type="http://schemas.openxmlformats.org/officeDocument/2006/relationships/hyperlink" Target="http://apps.leg.wa.gov/wac/default.aspx?cite=296-17A-0604" TargetMode="External"/><Relationship Id="rId220" Type="http://schemas.openxmlformats.org/officeDocument/2006/relationships/hyperlink" Target="http://apps.leg.wa.gov/wac/default.aspx?cite=296-17A-4401" TargetMode="External"/><Relationship Id="rId241" Type="http://schemas.openxmlformats.org/officeDocument/2006/relationships/hyperlink" Target="http://apps.leg.wa.gov/wac/default.aspx?cite=296-17A-3603" TargetMode="External"/><Relationship Id="rId15" Type="http://schemas.openxmlformats.org/officeDocument/2006/relationships/hyperlink" Target="http://apps.leg.wa.gov/wac/default.aspx?cite=296-17A-0521" TargetMode="External"/><Relationship Id="rId36" Type="http://schemas.openxmlformats.org/officeDocument/2006/relationships/hyperlink" Target="http://apps.leg.wa.gov/wac/default.aspx?cite=296-17A-6709" TargetMode="External"/><Relationship Id="rId57" Type="http://schemas.openxmlformats.org/officeDocument/2006/relationships/hyperlink" Target="http://apps.leg.wa.gov/wac/default.aspx?cite=296-17A-5207" TargetMode="External"/><Relationship Id="rId262" Type="http://schemas.openxmlformats.org/officeDocument/2006/relationships/hyperlink" Target="http://apps.leg.wa.gov/wac/default.aspx?cite=296-17A-5003" TargetMode="External"/><Relationship Id="rId283" Type="http://schemas.openxmlformats.org/officeDocument/2006/relationships/hyperlink" Target="http://apps.leg.wa.gov/wac/default.aspx?cite=296-17A-3503" TargetMode="External"/><Relationship Id="rId318" Type="http://schemas.openxmlformats.org/officeDocument/2006/relationships/hyperlink" Target="http://apps.leg.wa.gov/wac/default.aspx?cite=296-17A-1303" TargetMode="External"/><Relationship Id="rId78" Type="http://schemas.openxmlformats.org/officeDocument/2006/relationships/hyperlink" Target="http://apps.leg.wa.gov/wac/default.aspx?cite=296-17A-4907" TargetMode="External"/><Relationship Id="rId99" Type="http://schemas.openxmlformats.org/officeDocument/2006/relationships/hyperlink" Target="http://apps.leg.wa.gov/wac/default.aspx?cite=296-17A-1405" TargetMode="External"/><Relationship Id="rId101" Type="http://schemas.openxmlformats.org/officeDocument/2006/relationships/hyperlink" Target="http://apps.leg.wa.gov/wac/default.aspx?cite=296-17A-1102" TargetMode="External"/><Relationship Id="rId122" Type="http://schemas.openxmlformats.org/officeDocument/2006/relationships/hyperlink" Target="http://apps.leg.wa.gov/wac/default.aspx?cite=296-17A-1704" TargetMode="External"/><Relationship Id="rId143" Type="http://schemas.openxmlformats.org/officeDocument/2006/relationships/hyperlink" Target="http://apps.leg.wa.gov/wac/default.aspx?cite=296-17A-0103" TargetMode="External"/><Relationship Id="rId164" Type="http://schemas.openxmlformats.org/officeDocument/2006/relationships/hyperlink" Target="http://apps.leg.wa.gov/wac/default.aspx?cite=296-17A-4108" TargetMode="External"/><Relationship Id="rId185" Type="http://schemas.openxmlformats.org/officeDocument/2006/relationships/hyperlink" Target="http://apps.leg.wa.gov/wac/default.aspx?cite=296-17A-6305" TargetMode="External"/><Relationship Id="rId9" Type="http://schemas.openxmlformats.org/officeDocument/2006/relationships/hyperlink" Target="http://apps.leg.wa.gov/wac/default.aspx?cite=296-17A-0608" TargetMode="External"/><Relationship Id="rId210" Type="http://schemas.openxmlformats.org/officeDocument/2006/relationships/hyperlink" Target="http://apps.leg.wa.gov/wac/default.aspx?cite=296-17A-1103" TargetMode="External"/><Relationship Id="rId26" Type="http://schemas.openxmlformats.org/officeDocument/2006/relationships/hyperlink" Target="http://apps.leg.wa.gov/wac/default.aspx?cite=296-17A-0308" TargetMode="External"/><Relationship Id="rId231" Type="http://schemas.openxmlformats.org/officeDocument/2006/relationships/hyperlink" Target="http://apps.leg.wa.gov/wac/default.aspx?cite=296-17A-6109" TargetMode="External"/><Relationship Id="rId252" Type="http://schemas.openxmlformats.org/officeDocument/2006/relationships/hyperlink" Target="http://apps.leg.wa.gov/wac/default.aspx?cite=296-17A-5101" TargetMode="External"/><Relationship Id="rId273" Type="http://schemas.openxmlformats.org/officeDocument/2006/relationships/hyperlink" Target="http://apps.leg.wa.gov/wac/default.aspx?cite=296-17A-3808" TargetMode="External"/><Relationship Id="rId294" Type="http://schemas.openxmlformats.org/officeDocument/2006/relationships/hyperlink" Target="http://apps.leg.wa.gov/wac/default.aspx?cite=296-17A-7105" TargetMode="External"/><Relationship Id="rId308" Type="http://schemas.openxmlformats.org/officeDocument/2006/relationships/hyperlink" Target="http://apps.leg.wa.gov/wac/default.aspx?cite=296-17A-7108" TargetMode="External"/><Relationship Id="rId47" Type="http://schemas.openxmlformats.org/officeDocument/2006/relationships/hyperlink" Target="http://apps.leg.wa.gov/wac/default.aspx?cite=296-17A-6209" TargetMode="External"/><Relationship Id="rId68" Type="http://schemas.openxmlformats.org/officeDocument/2006/relationships/hyperlink" Target="http://apps.leg.wa.gov/wac/default.aspx?cite=296-17A-3406" TargetMode="External"/><Relationship Id="rId89" Type="http://schemas.openxmlformats.org/officeDocument/2006/relationships/hyperlink" Target="http://apps.leg.wa.gov/wac/default.aspx?cite=296-17A-6904" TargetMode="External"/><Relationship Id="rId112" Type="http://schemas.openxmlformats.org/officeDocument/2006/relationships/hyperlink" Target="http://apps.leg.wa.gov/wac/default.aspx?cite=296-17A-6801" TargetMode="External"/><Relationship Id="rId133" Type="http://schemas.openxmlformats.org/officeDocument/2006/relationships/hyperlink" Target="http://apps.leg.wa.gov/wac/default.aspx?cite=296-17A-4900" TargetMode="External"/><Relationship Id="rId154" Type="http://schemas.openxmlformats.org/officeDocument/2006/relationships/hyperlink" Target="http://apps.leg.wa.gov/wac/default.aspx?cite=296-17A-4810" TargetMode="External"/><Relationship Id="rId175" Type="http://schemas.openxmlformats.org/officeDocument/2006/relationships/hyperlink" Target="http://apps.leg.wa.gov/wac/default.aspx?cite=296-17A-6503" TargetMode="External"/><Relationship Id="rId196" Type="http://schemas.openxmlformats.org/officeDocument/2006/relationships/hyperlink" Target="http://apps.leg.wa.gov/wac/default.aspx?cite=296-17A-6309" TargetMode="External"/><Relationship Id="rId200" Type="http://schemas.openxmlformats.org/officeDocument/2006/relationships/hyperlink" Target="http://apps.leg.wa.gov/wac/default.aspx?cite=296-17A-4302" TargetMode="External"/><Relationship Id="rId16" Type="http://schemas.openxmlformats.org/officeDocument/2006/relationships/hyperlink" Target="http://apps.leg.wa.gov/wac/default.aspx?cite=296-17A-0519" TargetMode="External"/><Relationship Id="rId221" Type="http://schemas.openxmlformats.org/officeDocument/2006/relationships/hyperlink" Target="http://apps.leg.wa.gov/wac/default.aspx?cite=296-17A-4402" TargetMode="External"/><Relationship Id="rId242" Type="http://schemas.openxmlformats.org/officeDocument/2006/relationships/hyperlink" Target="http://apps.leg.wa.gov/wac/default.aspx?cite=296-17A-3604" TargetMode="External"/><Relationship Id="rId263" Type="http://schemas.openxmlformats.org/officeDocument/2006/relationships/hyperlink" Target="http://apps.leg.wa.gov/wac/default.aspx?cite=296-17A-5004" TargetMode="External"/><Relationship Id="rId284" Type="http://schemas.openxmlformats.org/officeDocument/2006/relationships/hyperlink" Target="http://apps.leg.wa.gov/wac/default.aspx?cite=296-17A-3501" TargetMode="External"/><Relationship Id="rId319" Type="http://schemas.openxmlformats.org/officeDocument/2006/relationships/hyperlink" Target="http://apps.leg.wa.gov/wac/default.aspx?cite=296-17A-1301" TargetMode="External"/><Relationship Id="rId37" Type="http://schemas.openxmlformats.org/officeDocument/2006/relationships/hyperlink" Target="http://apps.leg.wa.gov/wac/default.aspx?cite=296-17A-6708" TargetMode="External"/><Relationship Id="rId58" Type="http://schemas.openxmlformats.org/officeDocument/2006/relationships/hyperlink" Target="http://apps.leg.wa.gov/wac/default.aspx?cite=296-17A-4910" TargetMode="External"/><Relationship Id="rId79" Type="http://schemas.openxmlformats.org/officeDocument/2006/relationships/hyperlink" Target="http://apps.leg.wa.gov/wac/default.aspx?cite=296-17A-4908" TargetMode="External"/><Relationship Id="rId102" Type="http://schemas.openxmlformats.org/officeDocument/2006/relationships/hyperlink" Target="http://apps.leg.wa.gov/wac/default.aspx?cite=296-17A-1105" TargetMode="External"/><Relationship Id="rId123" Type="http://schemas.openxmlformats.org/officeDocument/2006/relationships/hyperlink" Target="http://apps.leg.wa.gov/wac/default.aspx?cite=296-17A-3506" TargetMode="External"/><Relationship Id="rId144" Type="http://schemas.openxmlformats.org/officeDocument/2006/relationships/hyperlink" Target="http://apps.leg.wa.gov/wac/default.aspx?cite=296-17A-7301" TargetMode="External"/><Relationship Id="rId90" Type="http://schemas.openxmlformats.org/officeDocument/2006/relationships/hyperlink" Target="http://apps.leg.wa.gov/wac/default.aspx?cite=296-17A-6905" TargetMode="External"/><Relationship Id="rId165" Type="http://schemas.openxmlformats.org/officeDocument/2006/relationships/hyperlink" Target="http://apps.leg.wa.gov/wac/default.aspx?cite=296-17A-4109" TargetMode="External"/><Relationship Id="rId186" Type="http://schemas.openxmlformats.org/officeDocument/2006/relationships/hyperlink" Target="http://apps.leg.wa.gov/wac/default.aspx?cite=296-17A-6406" TargetMode="External"/><Relationship Id="rId211" Type="http://schemas.openxmlformats.org/officeDocument/2006/relationships/hyperlink" Target="http://apps.leg.wa.gov/wac/default.aspx?cite=296-17A-1104" TargetMode="External"/><Relationship Id="rId232" Type="http://schemas.openxmlformats.org/officeDocument/2006/relationships/hyperlink" Target="http://apps.leg.wa.gov/wac/default.aspx?cite=296-17A-6108" TargetMode="External"/><Relationship Id="rId253" Type="http://schemas.openxmlformats.org/officeDocument/2006/relationships/hyperlink" Target="http://apps.leg.wa.gov/wac/default.aspx?cite=296-17A-2907" TargetMode="External"/><Relationship Id="rId274" Type="http://schemas.openxmlformats.org/officeDocument/2006/relationships/hyperlink" Target="http://apps.leg.wa.gov/wac/default.aspx?cite=296-17A-3802" TargetMode="External"/><Relationship Id="rId295" Type="http://schemas.openxmlformats.org/officeDocument/2006/relationships/hyperlink" Target="http://apps.leg.wa.gov/wac/default.aspx?cite=296-17A-7104" TargetMode="External"/><Relationship Id="rId309" Type="http://schemas.openxmlformats.org/officeDocument/2006/relationships/hyperlink" Target="http://apps.leg.wa.gov/wac/default.aspx?cite=296-17A-7111" TargetMode="External"/><Relationship Id="rId27" Type="http://schemas.openxmlformats.org/officeDocument/2006/relationships/hyperlink" Target="http://apps.leg.wa.gov/wac/default.aspx?cite=296-17A-0307" TargetMode="External"/><Relationship Id="rId48" Type="http://schemas.openxmlformats.org/officeDocument/2006/relationships/hyperlink" Target="http://apps.leg.wa.gov/wac/default.aspx?cite=296-17A-6208" TargetMode="External"/><Relationship Id="rId69" Type="http://schemas.openxmlformats.org/officeDocument/2006/relationships/hyperlink" Target="http://apps.leg.wa.gov/wac/default.aspx?cite=296-17A-2204" TargetMode="External"/><Relationship Id="rId113" Type="http://schemas.openxmlformats.org/officeDocument/2006/relationships/hyperlink" Target="http://apps.leg.wa.gov/wac/default.aspx?cite=296-17A-6803" TargetMode="External"/><Relationship Id="rId134" Type="http://schemas.openxmlformats.org/officeDocument/2006/relationships/hyperlink" Target="http://apps.leg.wa.gov/wac/default.aspx?cite=296-17A-0509" TargetMode="External"/><Relationship Id="rId320" Type="http://schemas.openxmlformats.org/officeDocument/2006/relationships/printerSettings" Target="../printerSettings/printerSettings2.bin"/><Relationship Id="rId80" Type="http://schemas.openxmlformats.org/officeDocument/2006/relationships/hyperlink" Target="http://apps.leg.wa.gov/wac/default.aspx?cite=296-17A-4909" TargetMode="External"/><Relationship Id="rId155" Type="http://schemas.openxmlformats.org/officeDocument/2006/relationships/hyperlink" Target="http://apps.leg.wa.gov/wac/default.aspx?cite=296-17A-4811" TargetMode="External"/><Relationship Id="rId176" Type="http://schemas.openxmlformats.org/officeDocument/2006/relationships/hyperlink" Target="http://apps.leg.wa.gov/wac/default.aspx?cite=296-17A-6601" TargetMode="External"/><Relationship Id="rId197" Type="http://schemas.openxmlformats.org/officeDocument/2006/relationships/hyperlink" Target="http://apps.leg.wa.gov/wac/default.aspx?cite=296-17A-6404" TargetMode="External"/><Relationship Id="rId201" Type="http://schemas.openxmlformats.org/officeDocument/2006/relationships/hyperlink" Target="http://apps.leg.wa.gov/wac/default.aspx?cite=296-17A-4301" TargetMode="External"/><Relationship Id="rId222" Type="http://schemas.openxmlformats.org/officeDocument/2006/relationships/hyperlink" Target="http://apps.leg.wa.gov/wac/default.aspx?cite=296-17A-6405" TargetMode="External"/><Relationship Id="rId243" Type="http://schemas.openxmlformats.org/officeDocument/2006/relationships/hyperlink" Target="http://apps.leg.wa.gov/wac/default.aspx?cite=296-17A-3605" TargetMode="External"/><Relationship Id="rId264" Type="http://schemas.openxmlformats.org/officeDocument/2006/relationships/hyperlink" Target="http://apps.leg.wa.gov/wac/default.aspx?cite=296-17A-5005" TargetMode="External"/><Relationship Id="rId285" Type="http://schemas.openxmlformats.org/officeDocument/2006/relationships/hyperlink" Target="http://apps.leg.wa.gov/wac/default.aspx?cite=296-17A-3105" TargetMode="External"/><Relationship Id="rId17" Type="http://schemas.openxmlformats.org/officeDocument/2006/relationships/hyperlink" Target="http://apps.leg.wa.gov/wac/default.aspx?cite=296-17A-0518" TargetMode="External"/><Relationship Id="rId38" Type="http://schemas.openxmlformats.org/officeDocument/2006/relationships/hyperlink" Target="http://apps.leg.wa.gov/wac/default.aspx?cite=296-17A-6707" TargetMode="External"/><Relationship Id="rId59" Type="http://schemas.openxmlformats.org/officeDocument/2006/relationships/hyperlink" Target="http://apps.leg.wa.gov/wac/default.aspx?cite=296-17A-4905" TargetMode="External"/><Relationship Id="rId103" Type="http://schemas.openxmlformats.org/officeDocument/2006/relationships/hyperlink" Target="http://apps.leg.wa.gov/wac/default.aspx?cite=296-17A-1109" TargetMode="External"/><Relationship Id="rId124" Type="http://schemas.openxmlformats.org/officeDocument/2006/relationships/hyperlink" Target="http://apps.leg.wa.gov/wac/default.aspx?cite=296-17A-4911" TargetMode="External"/><Relationship Id="rId310" Type="http://schemas.openxmlformats.org/officeDocument/2006/relationships/hyperlink" Target="http://apps.leg.wa.gov/wac/default.aspx?cite=296-17A-7113" TargetMode="External"/><Relationship Id="rId70" Type="http://schemas.openxmlformats.org/officeDocument/2006/relationships/hyperlink" Target="http://apps.leg.wa.gov/wac/default.aspx?cite=296-17A-2203" TargetMode="External"/><Relationship Id="rId91" Type="http://schemas.openxmlformats.org/officeDocument/2006/relationships/hyperlink" Target="http://apps.leg.wa.gov/wac/default.aspx?cite=296-17A-6906" TargetMode="External"/><Relationship Id="rId145" Type="http://schemas.openxmlformats.org/officeDocument/2006/relationships/hyperlink" Target="http://apps.leg.wa.gov/wac/default.aspx?cite=296-17A-7302" TargetMode="External"/><Relationship Id="rId166" Type="http://schemas.openxmlformats.org/officeDocument/2006/relationships/hyperlink" Target="http://apps.leg.wa.gov/wac/default.aspx?cite=296-17A-4901" TargetMode="External"/><Relationship Id="rId187" Type="http://schemas.openxmlformats.org/officeDocument/2006/relationships/hyperlink" Target="http://apps.leg.wa.gov/wac/default.aspx?cite=296-17A-3901" TargetMode="External"/><Relationship Id="rId1" Type="http://schemas.openxmlformats.org/officeDocument/2006/relationships/hyperlink" Target="http://apps.leg.wa.gov/wac/default.aspx?cite=296-17A-0551" TargetMode="External"/><Relationship Id="rId212" Type="http://schemas.openxmlformats.org/officeDocument/2006/relationships/hyperlink" Target="http://apps.leg.wa.gov/wac/default.aspx?cite=296-17A-1106" TargetMode="External"/><Relationship Id="rId233" Type="http://schemas.openxmlformats.org/officeDocument/2006/relationships/hyperlink" Target="http://apps.leg.wa.gov/wac/default.aspx?cite=296-17A-6105" TargetMode="External"/><Relationship Id="rId254" Type="http://schemas.openxmlformats.org/officeDocument/2006/relationships/hyperlink" Target="http://apps.leg.wa.gov/wac/default.aspx?cite=296-17A-1002" TargetMode="External"/><Relationship Id="rId28" Type="http://schemas.openxmlformats.org/officeDocument/2006/relationships/hyperlink" Target="http://apps.leg.wa.gov/wac/default.aspx?cite=296-17A-0306" TargetMode="External"/><Relationship Id="rId49" Type="http://schemas.openxmlformats.org/officeDocument/2006/relationships/hyperlink" Target="http://apps.leg.wa.gov/wac/default.aspx?cite=296-17A-6207" TargetMode="External"/><Relationship Id="rId114" Type="http://schemas.openxmlformats.org/officeDocument/2006/relationships/hyperlink" Target="http://apps.leg.wa.gov/wac/default.aspx?cite=296-17A-6804" TargetMode="External"/><Relationship Id="rId275" Type="http://schemas.openxmlformats.org/officeDocument/2006/relationships/hyperlink" Target="http://apps.leg.wa.gov/wac/default.aspx?cite=296-17A-3708" TargetMode="External"/><Relationship Id="rId296" Type="http://schemas.openxmlformats.org/officeDocument/2006/relationships/hyperlink" Target="http://apps.leg.wa.gov/wac/default.aspx?cite=296-17A-7122" TargetMode="External"/><Relationship Id="rId300" Type="http://schemas.openxmlformats.org/officeDocument/2006/relationships/hyperlink" Target="http://apps.leg.wa.gov/wac/default.aspx?cite=296-17A-7118" TargetMode="External"/><Relationship Id="rId60" Type="http://schemas.openxmlformats.org/officeDocument/2006/relationships/hyperlink" Target="http://apps.leg.wa.gov/wac/default.aspx?cite=296-17A-4504" TargetMode="External"/><Relationship Id="rId81" Type="http://schemas.openxmlformats.org/officeDocument/2006/relationships/hyperlink" Target="http://apps.leg.wa.gov/wac/default.aspx?cite=296-17A-5300" TargetMode="External"/><Relationship Id="rId135" Type="http://schemas.openxmlformats.org/officeDocument/2006/relationships/hyperlink" Target="http://apps.leg.wa.gov/wac/default.aspx?cite=296-17A-0108" TargetMode="External"/><Relationship Id="rId156" Type="http://schemas.openxmlformats.org/officeDocument/2006/relationships/hyperlink" Target="http://apps.leg.wa.gov/wac/default.aspx?cite=296-17A-4812" TargetMode="External"/><Relationship Id="rId177" Type="http://schemas.openxmlformats.org/officeDocument/2006/relationships/hyperlink" Target="http://apps.leg.wa.gov/wac/default.aspx?cite=296-17A-6605" TargetMode="External"/><Relationship Id="rId198" Type="http://schemas.openxmlformats.org/officeDocument/2006/relationships/hyperlink" Target="http://apps.leg.wa.gov/wac/default.aspx?cite=296-17A-6411" TargetMode="External"/><Relationship Id="rId202" Type="http://schemas.openxmlformats.org/officeDocument/2006/relationships/hyperlink" Target="http://apps.leg.wa.gov/wac/default.aspx?cite=296-17A-3906" TargetMode="External"/><Relationship Id="rId223" Type="http://schemas.openxmlformats.org/officeDocument/2006/relationships/hyperlink" Target="http://apps.leg.wa.gov/wac/default.aspx?cite=296-17A-6407" TargetMode="External"/><Relationship Id="rId244" Type="http://schemas.openxmlformats.org/officeDocument/2006/relationships/hyperlink" Target="http://apps.leg.wa.gov/wac/default.aspx?cite=296-17A-5103" TargetMode="External"/><Relationship Id="rId18" Type="http://schemas.openxmlformats.org/officeDocument/2006/relationships/hyperlink" Target="http://apps.leg.wa.gov/wac/default.aspx?cite=296-17A-0516" TargetMode="External"/><Relationship Id="rId39" Type="http://schemas.openxmlformats.org/officeDocument/2006/relationships/hyperlink" Target="http://apps.leg.wa.gov/wac/default.aspx?cite=296-17A-6706" TargetMode="External"/><Relationship Id="rId265" Type="http://schemas.openxmlformats.org/officeDocument/2006/relationships/hyperlink" Target="http://apps.leg.wa.gov/wac/default.aspx?cite=296-17A-5006" TargetMode="External"/><Relationship Id="rId286" Type="http://schemas.openxmlformats.org/officeDocument/2006/relationships/hyperlink" Target="http://apps.leg.wa.gov/wac/default.aspx?cite=296-17A-3104" TargetMode="External"/><Relationship Id="rId50" Type="http://schemas.openxmlformats.org/officeDocument/2006/relationships/hyperlink" Target="http://apps.leg.wa.gov/wac/default.aspx?cite=296-17A-6206" TargetMode="External"/><Relationship Id="rId104" Type="http://schemas.openxmlformats.org/officeDocument/2006/relationships/hyperlink" Target="http://apps.leg.wa.gov/wac/default.aspx?cite=296-17A-1401" TargetMode="External"/><Relationship Id="rId125" Type="http://schemas.openxmlformats.org/officeDocument/2006/relationships/hyperlink" Target="http://apps.leg.wa.gov/wac/default.aspx?cite=296-17A-5206" TargetMode="External"/><Relationship Id="rId146" Type="http://schemas.openxmlformats.org/officeDocument/2006/relationships/hyperlink" Target="http://apps.leg.wa.gov/wac/default.aspx?cite=296-17A-7307" TargetMode="External"/><Relationship Id="rId167" Type="http://schemas.openxmlformats.org/officeDocument/2006/relationships/hyperlink" Target="http://apps.leg.wa.gov/wac/default.aspx?cite=296-17A-4903" TargetMode="External"/><Relationship Id="rId188" Type="http://schemas.openxmlformats.org/officeDocument/2006/relationships/hyperlink" Target="http://apps.leg.wa.gov/wac/default.aspx?cite=296-17A-6402" TargetMode="External"/><Relationship Id="rId311" Type="http://schemas.openxmlformats.org/officeDocument/2006/relationships/hyperlink" Target="http://apps.leg.wa.gov/wac/default.aspx?cite=296-17A-4502" TargetMode="External"/><Relationship Id="rId71" Type="http://schemas.openxmlformats.org/officeDocument/2006/relationships/hyperlink" Target="http://apps.leg.wa.gov/wac/default.aspx?cite=296-17A-2202" TargetMode="External"/><Relationship Id="rId92" Type="http://schemas.openxmlformats.org/officeDocument/2006/relationships/hyperlink" Target="http://apps.leg.wa.gov/wac/default.aspx?cite=296-17A-7103" TargetMode="External"/><Relationship Id="rId213" Type="http://schemas.openxmlformats.org/officeDocument/2006/relationships/hyperlink" Target="http://apps.leg.wa.gov/wac/default.aspx?cite=296-17A-1108" TargetMode="External"/><Relationship Id="rId234" Type="http://schemas.openxmlformats.org/officeDocument/2006/relationships/hyperlink" Target="http://apps.leg.wa.gov/wac/default.aspx?cite=296-17A-1701" TargetMode="External"/><Relationship Id="rId2" Type="http://schemas.openxmlformats.org/officeDocument/2006/relationships/hyperlink" Target="http://apps.leg.wa.gov/wac/default.aspx?cite=296-17A-0550" TargetMode="External"/><Relationship Id="rId29" Type="http://schemas.openxmlformats.org/officeDocument/2006/relationships/hyperlink" Target="http://apps.leg.wa.gov/wac/default.aspx?cite=296-17A-0301" TargetMode="External"/><Relationship Id="rId255" Type="http://schemas.openxmlformats.org/officeDocument/2006/relationships/hyperlink" Target="http://apps.leg.wa.gov/wac/default.aspx?cite=296-17A-1003" TargetMode="External"/><Relationship Id="rId276" Type="http://schemas.openxmlformats.org/officeDocument/2006/relationships/hyperlink" Target="http://apps.leg.wa.gov/wac/default.aspx?cite=296-17A-3701" TargetMode="External"/><Relationship Id="rId297" Type="http://schemas.openxmlformats.org/officeDocument/2006/relationships/hyperlink" Target="http://apps.leg.wa.gov/wac/default.aspx?cite=296-17A-7121" TargetMode="External"/><Relationship Id="rId40" Type="http://schemas.openxmlformats.org/officeDocument/2006/relationships/hyperlink" Target="http://apps.leg.wa.gov/wac/default.aspx?cite=296-17A-6705" TargetMode="External"/><Relationship Id="rId115" Type="http://schemas.openxmlformats.org/officeDocument/2006/relationships/hyperlink" Target="http://apps.leg.wa.gov/wac/default.aspx?cite=296-17A-6903" TargetMode="External"/><Relationship Id="rId136" Type="http://schemas.openxmlformats.org/officeDocument/2006/relationships/hyperlink" Target="http://apps.leg.wa.gov/wac/default.aspx?cite=296-17A-0107" TargetMode="External"/><Relationship Id="rId157" Type="http://schemas.openxmlformats.org/officeDocument/2006/relationships/hyperlink" Target="http://apps.leg.wa.gov/wac/default.aspx?cite=296-17A-4813" TargetMode="External"/><Relationship Id="rId178" Type="http://schemas.openxmlformats.org/officeDocument/2006/relationships/hyperlink" Target="http://apps.leg.wa.gov/wac/default.aspx?cite=296-17A-6608" TargetMode="External"/><Relationship Id="rId301" Type="http://schemas.openxmlformats.org/officeDocument/2006/relationships/hyperlink" Target="http://apps.leg.wa.gov/wac/default.aspx?cite=296-17A-7117" TargetMode="External"/><Relationship Id="rId61" Type="http://schemas.openxmlformats.org/officeDocument/2006/relationships/hyperlink" Target="http://apps.leg.wa.gov/wac/default.aspx?cite=296-17A-3909" TargetMode="External"/><Relationship Id="rId82" Type="http://schemas.openxmlformats.org/officeDocument/2006/relationships/hyperlink" Target="http://apps.leg.wa.gov/wac/default.aspx?cite=296-17A-5305" TargetMode="External"/><Relationship Id="rId199" Type="http://schemas.openxmlformats.org/officeDocument/2006/relationships/hyperlink" Target="http://apps.leg.wa.gov/wac/default.aspx?cite=296-17A-4304" TargetMode="External"/><Relationship Id="rId203" Type="http://schemas.openxmlformats.org/officeDocument/2006/relationships/hyperlink" Target="http://apps.leg.wa.gov/wac/default.aspx?cite=296-17A-3903" TargetMode="External"/><Relationship Id="rId19" Type="http://schemas.openxmlformats.org/officeDocument/2006/relationships/hyperlink" Target="http://apps.leg.wa.gov/wac/default.aspx?cite=296-17A-0514" TargetMode="External"/><Relationship Id="rId224" Type="http://schemas.openxmlformats.org/officeDocument/2006/relationships/hyperlink" Target="http://apps.leg.wa.gov/wac/default.aspx?cite=296-17A-6408" TargetMode="External"/><Relationship Id="rId245" Type="http://schemas.openxmlformats.org/officeDocument/2006/relationships/hyperlink" Target="http://apps.leg.wa.gov/wac/default.aspx?cite=296-17A-5106" TargetMode="External"/><Relationship Id="rId266" Type="http://schemas.openxmlformats.org/officeDocument/2006/relationships/hyperlink" Target="http://apps.leg.wa.gov/wac/default.aspx?cite=296-17A-6902" TargetMode="External"/><Relationship Id="rId287" Type="http://schemas.openxmlformats.org/officeDocument/2006/relationships/hyperlink" Target="http://apps.leg.wa.gov/wac/default.aspx?cite=296-17A-3103" TargetMode="External"/><Relationship Id="rId30" Type="http://schemas.openxmlformats.org/officeDocument/2006/relationships/hyperlink" Target="http://apps.leg.wa.gov/wac/default.aspx?cite=296-17A-7309" TargetMode="External"/><Relationship Id="rId105" Type="http://schemas.openxmlformats.org/officeDocument/2006/relationships/hyperlink" Target="http://apps.leg.wa.gov/wac/default.aspx?cite=296-17A-1407" TargetMode="External"/><Relationship Id="rId126" Type="http://schemas.openxmlformats.org/officeDocument/2006/relationships/hyperlink" Target="http://apps.leg.wa.gov/wac/default.aspx?cite=296-17A-0104" TargetMode="External"/><Relationship Id="rId147" Type="http://schemas.openxmlformats.org/officeDocument/2006/relationships/hyperlink" Target="http://apps.leg.wa.gov/wac/default.aspx?cite=296-17A-4802" TargetMode="External"/><Relationship Id="rId168" Type="http://schemas.openxmlformats.org/officeDocument/2006/relationships/hyperlink" Target="http://apps.leg.wa.gov/wac/default.aspx?cite=296-17A-4904" TargetMode="External"/><Relationship Id="rId312" Type="http://schemas.openxmlformats.org/officeDocument/2006/relationships/hyperlink" Target="http://apps.leg.wa.gov/wac/default.aspx?cite=296-17A-4501" TargetMode="External"/><Relationship Id="rId51" Type="http://schemas.openxmlformats.org/officeDocument/2006/relationships/hyperlink" Target="http://apps.leg.wa.gov/wac/default.aspx?cite=296-17A-6205" TargetMode="External"/><Relationship Id="rId72" Type="http://schemas.openxmlformats.org/officeDocument/2006/relationships/hyperlink" Target="http://apps.leg.wa.gov/wac/default.aspx?cite=296-17A-2201" TargetMode="External"/><Relationship Id="rId93" Type="http://schemas.openxmlformats.org/officeDocument/2006/relationships/hyperlink" Target="http://apps.leg.wa.gov/wac/default.aspx?cite=296-17A-7200" TargetMode="External"/><Relationship Id="rId189" Type="http://schemas.openxmlformats.org/officeDocument/2006/relationships/hyperlink" Target="http://apps.leg.wa.gov/wac/default.aspx?cite=296-17A-6504" TargetMode="External"/><Relationship Id="rId3" Type="http://schemas.openxmlformats.org/officeDocument/2006/relationships/hyperlink" Target="http://apps.leg.wa.gov/wac/default.aspx?cite=296-17A-0541" TargetMode="External"/><Relationship Id="rId214" Type="http://schemas.openxmlformats.org/officeDocument/2006/relationships/hyperlink" Target="http://apps.leg.wa.gov/wac/default.aspx?cite=296-17A-2004" TargetMode="External"/><Relationship Id="rId235" Type="http://schemas.openxmlformats.org/officeDocument/2006/relationships/hyperlink" Target="http://apps.leg.wa.gov/wac/default.aspx?cite=296-17A-1801" TargetMode="External"/><Relationship Id="rId256" Type="http://schemas.openxmlformats.org/officeDocument/2006/relationships/hyperlink" Target="http://apps.leg.wa.gov/wac/default.aspx?cite=296-17A-1004" TargetMode="External"/><Relationship Id="rId277" Type="http://schemas.openxmlformats.org/officeDocument/2006/relationships/hyperlink" Target="http://apps.leg.wa.gov/wac/default.aspx?cite=296-17A-3602" TargetMode="External"/><Relationship Id="rId298" Type="http://schemas.openxmlformats.org/officeDocument/2006/relationships/hyperlink" Target="http://apps.leg.wa.gov/wac/default.aspx?cite=296-17A-7120" TargetMode="External"/><Relationship Id="rId116" Type="http://schemas.openxmlformats.org/officeDocument/2006/relationships/hyperlink" Target="http://apps.leg.wa.gov/wac/default.aspx?cite=296-17A-6907" TargetMode="External"/><Relationship Id="rId137" Type="http://schemas.openxmlformats.org/officeDocument/2006/relationships/hyperlink" Target="http://apps.leg.wa.gov/wac/default.aspx?cite=296-17A-0212" TargetMode="External"/><Relationship Id="rId158" Type="http://schemas.openxmlformats.org/officeDocument/2006/relationships/hyperlink" Target="http://apps.leg.wa.gov/wac/default.aspx?cite=296-17A-4815" TargetMode="External"/><Relationship Id="rId302" Type="http://schemas.openxmlformats.org/officeDocument/2006/relationships/hyperlink" Target="http://apps.leg.wa.gov/wac/default.aspx?cite=296-17A-7116" TargetMode="External"/><Relationship Id="rId20" Type="http://schemas.openxmlformats.org/officeDocument/2006/relationships/hyperlink" Target="http://apps.leg.wa.gov/wac/default.aspx?cite=296-17A-0513" TargetMode="External"/><Relationship Id="rId41" Type="http://schemas.openxmlformats.org/officeDocument/2006/relationships/hyperlink" Target="http://apps.leg.wa.gov/wac/default.aspx?cite=296-17A-6704" TargetMode="External"/><Relationship Id="rId62" Type="http://schemas.openxmlformats.org/officeDocument/2006/relationships/hyperlink" Target="http://apps.leg.wa.gov/wac/default.aspx?cite=296-17A-3905" TargetMode="External"/><Relationship Id="rId83" Type="http://schemas.openxmlformats.org/officeDocument/2006/relationships/hyperlink" Target="http://apps.leg.wa.gov/wac/default.aspx?cite=296-17A-5306" TargetMode="External"/><Relationship Id="rId179" Type="http://schemas.openxmlformats.org/officeDocument/2006/relationships/hyperlink" Target="http://apps.leg.wa.gov/wac/default.aspx?cite=296-17A-6620" TargetMode="External"/><Relationship Id="rId190" Type="http://schemas.openxmlformats.org/officeDocument/2006/relationships/hyperlink" Target="http://apps.leg.wa.gov/wac/default.aspx?cite=296-17A-3410" TargetMode="External"/><Relationship Id="rId204" Type="http://schemas.openxmlformats.org/officeDocument/2006/relationships/hyperlink" Target="http://apps.leg.wa.gov/wac/default.aspx?cite=296-17A-3902" TargetMode="External"/><Relationship Id="rId225" Type="http://schemas.openxmlformats.org/officeDocument/2006/relationships/hyperlink" Target="http://apps.leg.wa.gov/wac/default.aspx?cite=296-17A-6409" TargetMode="External"/><Relationship Id="rId246" Type="http://schemas.openxmlformats.org/officeDocument/2006/relationships/hyperlink" Target="http://apps.leg.wa.gov/wac/default.aspx?cite=296-17A-5108" TargetMode="External"/><Relationship Id="rId267" Type="http://schemas.openxmlformats.org/officeDocument/2006/relationships/hyperlink" Target="http://apps.leg.wa.gov/wac/default.aspx?cite=296-17A-2401" TargetMode="External"/><Relationship Id="rId288" Type="http://schemas.openxmlformats.org/officeDocument/2006/relationships/hyperlink" Target="http://apps.leg.wa.gov/wac/default.aspx?cite=296-17A-3102" TargetMode="External"/><Relationship Id="rId106" Type="http://schemas.openxmlformats.org/officeDocument/2006/relationships/hyperlink" Target="http://apps.leg.wa.gov/wac/default.aspx?cite=296-17A-2002" TargetMode="External"/><Relationship Id="rId127" Type="http://schemas.openxmlformats.org/officeDocument/2006/relationships/hyperlink" Target="http://apps.leg.wa.gov/wac/default.aspx?cite=296-17A-0105" TargetMode="External"/><Relationship Id="rId313" Type="http://schemas.openxmlformats.org/officeDocument/2006/relationships/hyperlink" Target="http://apps.leg.wa.gov/wac/default.aspx?cite=296-17A-4103" TargetMode="External"/><Relationship Id="rId10" Type="http://schemas.openxmlformats.org/officeDocument/2006/relationships/hyperlink" Target="http://apps.leg.wa.gov/wac/default.aspx?cite=296-17A-0607" TargetMode="External"/><Relationship Id="rId31" Type="http://schemas.openxmlformats.org/officeDocument/2006/relationships/hyperlink" Target="http://apps.leg.wa.gov/wac/default.aspx?cite=296-17A-7308" TargetMode="External"/><Relationship Id="rId52" Type="http://schemas.openxmlformats.org/officeDocument/2006/relationships/hyperlink" Target="http://apps.leg.wa.gov/wac/default.aspx?cite=296-17A-6204" TargetMode="External"/><Relationship Id="rId73" Type="http://schemas.openxmlformats.org/officeDocument/2006/relationships/hyperlink" Target="http://apps.leg.wa.gov/wac/default.aspx?cite=296-17A-0803" TargetMode="External"/><Relationship Id="rId94" Type="http://schemas.openxmlformats.org/officeDocument/2006/relationships/hyperlink" Target="http://apps.leg.wa.gov/wac/default.aspx?cite=296-17A-7201" TargetMode="External"/><Relationship Id="rId148" Type="http://schemas.openxmlformats.org/officeDocument/2006/relationships/hyperlink" Target="http://apps.leg.wa.gov/wac/default.aspx?cite=296-17A-4803" TargetMode="External"/><Relationship Id="rId169" Type="http://schemas.openxmlformats.org/officeDocument/2006/relationships/hyperlink" Target="http://apps.leg.wa.gov/wac/default.aspx?cite=296-17A-5301" TargetMode="External"/><Relationship Id="rId4" Type="http://schemas.openxmlformats.org/officeDocument/2006/relationships/hyperlink" Target="http://apps.leg.wa.gov/wac/default.aspx?cite=296-17A-0540" TargetMode="External"/><Relationship Id="rId180" Type="http://schemas.openxmlformats.org/officeDocument/2006/relationships/hyperlink" Target="http://apps.leg.wa.gov/wac/default.aspx?cite=296-17A-6909" TargetMode="External"/><Relationship Id="rId215" Type="http://schemas.openxmlformats.org/officeDocument/2006/relationships/hyperlink" Target="http://apps.leg.wa.gov/wac/default.aspx?cite=296-17A-2009" TargetMode="External"/><Relationship Id="rId236" Type="http://schemas.openxmlformats.org/officeDocument/2006/relationships/hyperlink" Target="http://apps.leg.wa.gov/wac/default.aspx?cite=296-17A-1802" TargetMode="External"/><Relationship Id="rId257" Type="http://schemas.openxmlformats.org/officeDocument/2006/relationships/hyperlink" Target="http://apps.leg.wa.gov/wac/default.aspx?cite=296-17A-1005" TargetMode="External"/><Relationship Id="rId278" Type="http://schemas.openxmlformats.org/officeDocument/2006/relationships/hyperlink" Target="http://apps.leg.wa.gov/wac/default.aspx?cite=296-17A-3513" TargetMode="External"/><Relationship Id="rId303" Type="http://schemas.openxmlformats.org/officeDocument/2006/relationships/hyperlink" Target="http://apps.leg.wa.gov/wac/default.aspx?cite=296-17A-7115" TargetMode="External"/><Relationship Id="rId42" Type="http://schemas.openxmlformats.org/officeDocument/2006/relationships/hyperlink" Target="http://apps.leg.wa.gov/wac/default.aspx?cite=296-17A-6607" TargetMode="External"/><Relationship Id="rId84" Type="http://schemas.openxmlformats.org/officeDocument/2006/relationships/hyperlink" Target="http://apps.leg.wa.gov/wac/default.aspx?cite=296-17A-5307" TargetMode="External"/><Relationship Id="rId138" Type="http://schemas.openxmlformats.org/officeDocument/2006/relationships/hyperlink" Target="http://apps.leg.wa.gov/wac/default.aspx?cite=296-17A-0508" TargetMode="External"/><Relationship Id="rId191" Type="http://schemas.openxmlformats.org/officeDocument/2006/relationships/hyperlink" Target="http://apps.leg.wa.gov/wac/default.aspx?cite=296-17A-6403" TargetMode="External"/><Relationship Id="rId205" Type="http://schemas.openxmlformats.org/officeDocument/2006/relationships/hyperlink" Target="http://apps.leg.wa.gov/wac/default.aspx?cite=296-17A-3702" TargetMode="External"/><Relationship Id="rId247" Type="http://schemas.openxmlformats.org/officeDocument/2006/relationships/hyperlink" Target="http://apps.leg.wa.gov/wac/default.aspx?cite=296-17A-5109" TargetMode="External"/><Relationship Id="rId107" Type="http://schemas.openxmlformats.org/officeDocument/2006/relationships/hyperlink" Target="http://apps.leg.wa.gov/wac/default.aspx?cite=296-17A-2007" TargetMode="External"/><Relationship Id="rId289" Type="http://schemas.openxmlformats.org/officeDocument/2006/relationships/hyperlink" Target="http://apps.leg.wa.gov/wac/default.aspx?cite=296-17A-2908" TargetMode="External"/><Relationship Id="rId11" Type="http://schemas.openxmlformats.org/officeDocument/2006/relationships/hyperlink" Target="http://apps.leg.wa.gov/wac/default.aspx?cite=296-17A-0606" TargetMode="External"/><Relationship Id="rId53" Type="http://schemas.openxmlformats.org/officeDocument/2006/relationships/hyperlink" Target="http://apps.leg.wa.gov/wac/default.aspx?cite=296-17A-6203" TargetMode="External"/><Relationship Id="rId149" Type="http://schemas.openxmlformats.org/officeDocument/2006/relationships/hyperlink" Target="http://apps.leg.wa.gov/wac/default.aspx?cite=296-17A-4804" TargetMode="External"/><Relationship Id="rId314" Type="http://schemas.openxmlformats.org/officeDocument/2006/relationships/hyperlink" Target="http://apps.leg.wa.gov/wac/default.aspx?cite=296-17A-3408" TargetMode="External"/><Relationship Id="rId95" Type="http://schemas.openxmlformats.org/officeDocument/2006/relationships/hyperlink" Target="http://apps.leg.wa.gov/wac/default.aspx?cite=296-17A-7400" TargetMode="External"/><Relationship Id="rId160" Type="http://schemas.openxmlformats.org/officeDocument/2006/relationships/hyperlink" Target="http://apps.leg.wa.gov/wac/default.aspx?cite=296-17A-4816" TargetMode="External"/><Relationship Id="rId216" Type="http://schemas.openxmlformats.org/officeDocument/2006/relationships/hyperlink" Target="http://apps.leg.wa.gov/wac/default.aspx?cite=296-17A-2106" TargetMode="External"/><Relationship Id="rId258" Type="http://schemas.openxmlformats.org/officeDocument/2006/relationships/hyperlink" Target="http://apps.leg.wa.gov/wac/default.aspx?cite=296-17A-2903" TargetMode="External"/><Relationship Id="rId22" Type="http://schemas.openxmlformats.org/officeDocument/2006/relationships/hyperlink" Target="http://apps.leg.wa.gov/wac/default.aspx?cite=296-17A-0511" TargetMode="External"/><Relationship Id="rId64" Type="http://schemas.openxmlformats.org/officeDocument/2006/relationships/hyperlink" Target="http://apps.leg.wa.gov/wac/default.aspx?cite=296-17A-3414" TargetMode="External"/><Relationship Id="rId118" Type="http://schemas.openxmlformats.org/officeDocument/2006/relationships/hyperlink" Target="http://apps.leg.wa.gov/wac/default.aspx?cite=296-17A-0106" TargetMode="External"/><Relationship Id="rId171" Type="http://schemas.openxmlformats.org/officeDocument/2006/relationships/hyperlink" Target="http://apps.leg.wa.gov/wac/default.aspx?cite=296-17A-6107" TargetMode="External"/><Relationship Id="rId227" Type="http://schemas.openxmlformats.org/officeDocument/2006/relationships/hyperlink" Target="http://apps.leg.wa.gov/wac/default.aspx?cite=296-17A-6603" TargetMode="External"/><Relationship Id="rId269" Type="http://schemas.openxmlformats.org/officeDocument/2006/relationships/hyperlink" Target="http://apps.leg.wa.gov/wac/default.aspx?cite=296-17A-5001" TargetMode="External"/><Relationship Id="rId33" Type="http://schemas.openxmlformats.org/officeDocument/2006/relationships/hyperlink" Target="http://apps.leg.wa.gov/wac/default.aspx?cite=296-17A-7204" TargetMode="External"/><Relationship Id="rId129" Type="http://schemas.openxmlformats.org/officeDocument/2006/relationships/hyperlink" Target="http://apps.leg.wa.gov/wac/default.aspx?cite=296-17A-0214" TargetMode="External"/><Relationship Id="rId280" Type="http://schemas.openxmlformats.org/officeDocument/2006/relationships/hyperlink" Target="http://apps.leg.wa.gov/wac/default.aspx?cite=296-17A-3511" TargetMode="External"/><Relationship Id="rId75" Type="http://schemas.openxmlformats.org/officeDocument/2006/relationships/hyperlink" Target="http://apps.leg.wa.gov/wac/default.aspx?cite=296-17A-4201" TargetMode="External"/><Relationship Id="rId140" Type="http://schemas.openxmlformats.org/officeDocument/2006/relationships/hyperlink" Target="http://apps.leg.wa.gov/wac/default.aspx?cite=296-17A-1702" TargetMode="External"/><Relationship Id="rId182" Type="http://schemas.openxmlformats.org/officeDocument/2006/relationships/hyperlink" Target="http://apps.leg.wa.gov/wac/default.aspx?cite=296-17A-7101" TargetMode="External"/><Relationship Id="rId6" Type="http://schemas.openxmlformats.org/officeDocument/2006/relationships/hyperlink" Target="http://apps.leg.wa.gov/wac/default.aspx?cite=296-17A-0504" TargetMode="External"/><Relationship Id="rId238" Type="http://schemas.openxmlformats.org/officeDocument/2006/relationships/hyperlink" Target="http://apps.leg.wa.gov/wac/default.aspx?cite=296-17A-3403" TargetMode="External"/><Relationship Id="rId291" Type="http://schemas.openxmlformats.org/officeDocument/2006/relationships/hyperlink" Target="http://apps.leg.wa.gov/wac/default.aspx?cite=296-17A-0901" TargetMode="External"/><Relationship Id="rId305" Type="http://schemas.openxmlformats.org/officeDocument/2006/relationships/hyperlink" Target="http://apps.leg.wa.gov/wac/default.aspx?cite=296-17A-7112" TargetMode="External"/><Relationship Id="rId44" Type="http://schemas.openxmlformats.org/officeDocument/2006/relationships/hyperlink" Target="http://apps.leg.wa.gov/wac/default.aspx?cite=296-17A-6512" TargetMode="External"/><Relationship Id="rId86" Type="http://schemas.openxmlformats.org/officeDocument/2006/relationships/hyperlink" Target="http://apps.leg.wa.gov/wac/default.aspx?cite=296-17A-6104" TargetMode="External"/><Relationship Id="rId151" Type="http://schemas.openxmlformats.org/officeDocument/2006/relationships/hyperlink" Target="http://apps.leg.wa.gov/wac/default.aspx?cite=296-17A-4806" TargetMode="External"/><Relationship Id="rId193" Type="http://schemas.openxmlformats.org/officeDocument/2006/relationships/hyperlink" Target="http://apps.leg.wa.gov/wac/default.aspx?cite=296-17A-3303" TargetMode="External"/><Relationship Id="rId207" Type="http://schemas.openxmlformats.org/officeDocument/2006/relationships/hyperlink" Target="http://apps.leg.wa.gov/wac/default.aspx?cite=296-17A-2104" TargetMode="External"/><Relationship Id="rId249" Type="http://schemas.openxmlformats.org/officeDocument/2006/relationships/hyperlink" Target="http://apps.leg.wa.gov/wac/default.aspx?cite=296-17A-52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7"/>
  <sheetViews>
    <sheetView tabSelected="1" zoomScaleNormal="100" workbookViewId="0">
      <selection activeCell="F9" sqref="F9"/>
    </sheetView>
  </sheetViews>
  <sheetFormatPr defaultRowHeight="15"/>
  <cols>
    <col min="1" max="1" width="1.7109375" customWidth="1"/>
    <col min="2" max="2" width="1" customWidth="1"/>
    <col min="3" max="5" width="1.7109375" customWidth="1"/>
    <col min="6" max="10" width="25.7109375" customWidth="1"/>
    <col min="11" max="13" width="1.7109375" customWidth="1"/>
    <col min="14" max="14" width="1" customWidth="1"/>
    <col min="15" max="15" width="1.7109375" customWidth="1"/>
    <col min="16" max="16" width="11.5703125" customWidth="1"/>
    <col min="17" max="17" width="16.140625" customWidth="1"/>
    <col min="18" max="18" width="9.140625" customWidth="1"/>
  </cols>
  <sheetData>
    <row r="1" spans="1:17" ht="9" customHeight="1" thickBot="1">
      <c r="B1" s="55"/>
      <c r="C1" s="57"/>
      <c r="D1" s="57"/>
      <c r="E1" s="57"/>
      <c r="F1" s="236" t="s">
        <v>0</v>
      </c>
      <c r="G1" s="236"/>
      <c r="H1" s="236"/>
      <c r="I1" s="236"/>
      <c r="J1" s="236"/>
      <c r="K1" s="57"/>
      <c r="L1" s="57"/>
      <c r="M1" s="57"/>
      <c r="N1" s="58"/>
    </row>
    <row r="2" spans="1:17" ht="20.25" customHeight="1" thickBot="1">
      <c r="A2" s="3"/>
      <c r="B2" s="12"/>
      <c r="C2" s="59"/>
      <c r="D2" s="59"/>
      <c r="E2" s="60"/>
      <c r="F2" s="237"/>
      <c r="G2" s="237"/>
      <c r="H2" s="237"/>
      <c r="I2" s="237"/>
      <c r="J2" s="237"/>
      <c r="K2" s="59"/>
      <c r="L2" s="59"/>
      <c r="M2" s="61"/>
      <c r="N2" s="62"/>
      <c r="O2" s="56"/>
    </row>
    <row r="3" spans="1:17" ht="16.5" customHeight="1">
      <c r="A3" s="55"/>
      <c r="B3" s="31"/>
      <c r="C3" s="31"/>
      <c r="D3" s="16"/>
      <c r="E3" s="16"/>
      <c r="F3" s="37"/>
      <c r="G3" s="37"/>
      <c r="H3" s="37"/>
      <c r="I3" s="37"/>
      <c r="J3" s="37"/>
      <c r="K3" s="16"/>
      <c r="L3" s="16"/>
      <c r="M3" s="30"/>
      <c r="N3" s="15"/>
      <c r="O3" s="94"/>
    </row>
    <row r="4" spans="1:17" ht="9" customHeight="1">
      <c r="A4" s="1"/>
      <c r="B4" s="13"/>
      <c r="C4" s="33"/>
      <c r="D4" s="18"/>
      <c r="E4" s="36"/>
      <c r="F4" s="238" t="str">
        <f ca="1">TEXT(YEAR(TODAY())+1,"####")&amp;" Worker Compensation Risk Code Estimated Rates"</f>
        <v>2025 Worker Compensation Risk Code Estimated Rates</v>
      </c>
      <c r="G4" s="238"/>
      <c r="H4" s="238"/>
      <c r="I4" s="238"/>
      <c r="J4" s="238"/>
      <c r="K4" s="38"/>
      <c r="L4" s="18"/>
      <c r="M4" s="32"/>
      <c r="N4" s="14"/>
      <c r="O4" s="95"/>
    </row>
    <row r="5" spans="1:17" ht="18" customHeight="1">
      <c r="A5" s="1"/>
      <c r="B5" s="1"/>
      <c r="C5" s="11"/>
      <c r="D5" s="34"/>
      <c r="E5" s="4"/>
      <c r="F5" s="238"/>
      <c r="G5" s="238"/>
      <c r="H5" s="238"/>
      <c r="I5" s="238"/>
      <c r="J5" s="238"/>
      <c r="K5" s="29"/>
      <c r="L5" s="39"/>
      <c r="M5" s="24"/>
      <c r="N5" s="19"/>
      <c r="O5" s="95"/>
    </row>
    <row r="6" spans="1:17" ht="9" customHeight="1" thickBot="1">
      <c r="A6" s="1"/>
      <c r="B6" s="1"/>
      <c r="C6" s="11"/>
      <c r="D6" s="4"/>
      <c r="E6" s="35"/>
      <c r="F6" s="238"/>
      <c r="G6" s="238"/>
      <c r="H6" s="238"/>
      <c r="I6" s="238"/>
      <c r="J6" s="238"/>
      <c r="K6" s="40"/>
      <c r="L6" s="29"/>
      <c r="M6" s="24"/>
      <c r="N6" s="19"/>
      <c r="O6" s="95"/>
    </row>
    <row r="7" spans="1:17" ht="15.75" thickBot="1">
      <c r="A7" s="1"/>
      <c r="B7" s="10"/>
      <c r="C7" s="17"/>
      <c r="D7" s="5"/>
      <c r="E7" s="5"/>
      <c r="F7" s="69"/>
      <c r="G7" s="69"/>
      <c r="H7" s="69"/>
      <c r="I7" s="69"/>
      <c r="J7" s="69"/>
      <c r="K7" s="5"/>
      <c r="L7" s="5"/>
      <c r="M7" s="25"/>
      <c r="N7" s="20"/>
      <c r="O7" s="95"/>
    </row>
    <row r="8" spans="1:17" ht="15.75">
      <c r="A8" s="1"/>
      <c r="B8" s="1"/>
      <c r="C8" s="11"/>
      <c r="D8" s="4"/>
      <c r="E8" s="4"/>
      <c r="F8" s="70" t="s">
        <v>1</v>
      </c>
      <c r="G8" s="70" t="s">
        <v>1</v>
      </c>
      <c r="H8" s="70" t="s">
        <v>1</v>
      </c>
      <c r="I8" s="70" t="s">
        <v>1</v>
      </c>
      <c r="J8" s="70" t="s">
        <v>1</v>
      </c>
      <c r="K8" s="4"/>
      <c r="L8" s="4"/>
      <c r="M8" s="26"/>
      <c r="N8" s="21"/>
      <c r="O8" s="95"/>
      <c r="Q8" s="96"/>
    </row>
    <row r="9" spans="1:17" ht="15.75">
      <c r="A9" s="1"/>
      <c r="B9" s="1"/>
      <c r="C9" s="11"/>
      <c r="D9" s="4"/>
      <c r="E9" s="4"/>
      <c r="F9" s="150">
        <v>0</v>
      </c>
      <c r="G9" s="150">
        <v>0</v>
      </c>
      <c r="H9" s="150">
        <v>0</v>
      </c>
      <c r="I9" s="150">
        <v>0</v>
      </c>
      <c r="J9" s="150">
        <v>0</v>
      </c>
      <c r="K9" s="4"/>
      <c r="L9" s="4"/>
      <c r="M9" s="26"/>
      <c r="N9" s="21"/>
      <c r="O9" s="95"/>
      <c r="P9" s="83"/>
      <c r="Q9" s="96"/>
    </row>
    <row r="10" spans="1:17" ht="15.75">
      <c r="A10" s="1"/>
      <c r="B10" s="1"/>
      <c r="C10" s="11"/>
      <c r="D10" s="4"/>
      <c r="E10" s="4"/>
      <c r="F10" s="203" t="str">
        <f>IFERROR(INDEX('Rates By Code'!$C:$C,MATCH(F9,'Rates By Code'!$B:$B,0)),"")</f>
        <v/>
      </c>
      <c r="G10" s="140" t="str">
        <f>IFERROR(INDEX('Rates By Code'!$C:$C,MATCH(G9,'Rates By Code'!$B:$B,0)),"")</f>
        <v/>
      </c>
      <c r="H10" s="140" t="str">
        <f>IFERROR(INDEX('Rates By Code'!$C:$C,MATCH(H9,'Rates By Code'!$B:$B,0)),"")</f>
        <v/>
      </c>
      <c r="I10" s="140" t="str">
        <f>IFERROR(INDEX('Rates By Code'!$C:$C,MATCH(I9,'Rates By Code'!$B:$B,0)),"")</f>
        <v/>
      </c>
      <c r="J10" s="140" t="str">
        <f>IFERROR(INDEX('Rates By Code'!$C:$C,MATCH(J9,'Rates By Code'!$B:$B,0)),"")</f>
        <v/>
      </c>
      <c r="K10" s="8">
        <v>0</v>
      </c>
      <c r="L10" s="8"/>
      <c r="M10" s="26"/>
      <c r="N10" s="21"/>
      <c r="O10" s="95"/>
      <c r="P10" s="83"/>
      <c r="Q10" s="96"/>
    </row>
    <row r="11" spans="1:17" ht="15.75">
      <c r="A11" s="1"/>
      <c r="B11" s="1"/>
      <c r="C11" s="11"/>
      <c r="D11" s="4"/>
      <c r="E11" s="4"/>
      <c r="F11" s="141" t="s">
        <v>2</v>
      </c>
      <c r="G11" s="141" t="s">
        <v>2</v>
      </c>
      <c r="H11" s="141" t="s">
        <v>2</v>
      </c>
      <c r="I11" s="141" t="s">
        <v>2</v>
      </c>
      <c r="J11" s="141" t="s">
        <v>2</v>
      </c>
      <c r="K11" s="4"/>
      <c r="L11" s="4"/>
      <c r="M11" s="26"/>
      <c r="N11" s="21"/>
      <c r="O11" s="95"/>
      <c r="P11" s="97"/>
      <c r="Q11" s="98"/>
    </row>
    <row r="12" spans="1:17" ht="16.5" thickBot="1">
      <c r="A12" s="1"/>
      <c r="B12" s="1"/>
      <c r="C12" s="11"/>
      <c r="D12" s="4"/>
      <c r="E12" s="4"/>
      <c r="F12" s="149">
        <v>0</v>
      </c>
      <c r="G12" s="149">
        <v>0</v>
      </c>
      <c r="H12" s="149">
        <v>0</v>
      </c>
      <c r="I12" s="149">
        <v>0</v>
      </c>
      <c r="J12" s="149">
        <v>0</v>
      </c>
      <c r="K12" s="4"/>
      <c r="L12" s="4"/>
      <c r="M12" s="26"/>
      <c r="N12" s="21"/>
      <c r="O12" s="95"/>
      <c r="P12" s="99"/>
      <c r="Q12" s="98"/>
    </row>
    <row r="13" spans="1:17" s="52" customFormat="1">
      <c r="A13" s="47"/>
      <c r="B13" s="47"/>
      <c r="C13" s="48"/>
      <c r="D13" s="2"/>
      <c r="E13" s="2"/>
      <c r="F13" s="135" t="str">
        <f ca="1">TEXT(YEAR(TODAY()),"####")&amp;" Standard Premium"</f>
        <v>2024 Standard Premium</v>
      </c>
      <c r="G13" s="135" t="str">
        <f t="shared" ref="G13:J13" ca="1" si="0">TEXT(YEAR(TODAY()),"####")&amp;" Standard Premium"</f>
        <v>2024 Standard Premium</v>
      </c>
      <c r="H13" s="135" t="str">
        <f t="shared" ca="1" si="0"/>
        <v>2024 Standard Premium</v>
      </c>
      <c r="I13" s="135" t="str">
        <f t="shared" ca="1" si="0"/>
        <v>2024 Standard Premium</v>
      </c>
      <c r="J13" s="135" t="str">
        <f t="shared" ca="1" si="0"/>
        <v>2024 Standard Premium</v>
      </c>
      <c r="K13" s="49"/>
      <c r="L13" s="49"/>
      <c r="M13" s="50"/>
      <c r="N13" s="51"/>
      <c r="O13" s="100"/>
      <c r="P13" s="97"/>
      <c r="Q13" s="98"/>
    </row>
    <row r="14" spans="1:17" s="52" customFormat="1">
      <c r="A14" s="47"/>
      <c r="B14" s="47"/>
      <c r="C14" s="48"/>
      <c r="D14" s="2"/>
      <c r="E14" s="2"/>
      <c r="F14" s="136">
        <f>IFERROR(((((INDEX('Current Year Rates by Fund'!$F:$F,MATCH('Premium Calculator'!F$9,'Current Year Rates by Fund'!$A:$A,0))-'Current Year Rates by Fund'!$E$7)*$G$26)+'Current Year Rates by Fund'!$E$7)*F$12)-F16,0)</f>
        <v>0</v>
      </c>
      <c r="G14" s="136">
        <f>IFERROR(((((INDEX('Current Year Rates by Fund'!$F:$F,MATCH('Premium Calculator'!G$9,'Current Year Rates by Fund'!$A:$A,0))-'Current Year Rates by Fund'!$E$7)*$G$26)+'Current Year Rates by Fund'!$E$7)*G$12)-G16,0)</f>
        <v>0</v>
      </c>
      <c r="H14" s="136">
        <f>IFERROR(((((INDEX('Current Year Rates by Fund'!$F:$F,MATCH('Premium Calculator'!H$9,'Current Year Rates by Fund'!$A:$A,0))-'Current Year Rates by Fund'!$E$7)*$G$26)+'Current Year Rates by Fund'!$E$7)*H$12)-H16,0)</f>
        <v>0</v>
      </c>
      <c r="I14" s="136">
        <f>IFERROR(((((INDEX('Current Year Rates by Fund'!$F:$F,MATCH('Premium Calculator'!I$9,'Current Year Rates by Fund'!$A:$A,0))-'Current Year Rates by Fund'!$E$7)*$G$26)+'Current Year Rates by Fund'!$E$7)*I$12)-I16,0)</f>
        <v>0</v>
      </c>
      <c r="J14" s="136">
        <f>IFERROR(((((INDEX('Current Year Rates by Fund'!$F:$F,MATCH('Premium Calculator'!J$9,'Current Year Rates by Fund'!$A:$A,0))-'Current Year Rates by Fund'!$E$7)*$G$26)+'Current Year Rates by Fund'!$E$7)*J$12)-J16,0)</f>
        <v>0</v>
      </c>
      <c r="K14" s="49"/>
      <c r="L14" s="49"/>
      <c r="M14" s="50"/>
      <c r="N14" s="51"/>
      <c r="O14" s="100"/>
      <c r="P14" s="97"/>
      <c r="Q14" s="98"/>
    </row>
    <row r="15" spans="1:17" s="52" customFormat="1">
      <c r="A15" s="47"/>
      <c r="B15" s="47"/>
      <c r="C15" s="48"/>
      <c r="D15" s="2"/>
      <c r="E15" s="2"/>
      <c r="F15" s="137" t="str">
        <f ca="1">TEXT(YEAR(TODAY()),"####")&amp;" Employee Deduction"</f>
        <v>2024 Employee Deduction</v>
      </c>
      <c r="G15" s="137" t="str">
        <f t="shared" ref="G15:J15" ca="1" si="1">TEXT(YEAR(TODAY()),"####")&amp;" Employee Deduction"</f>
        <v>2024 Employee Deduction</v>
      </c>
      <c r="H15" s="137" t="str">
        <f t="shared" ca="1" si="1"/>
        <v>2024 Employee Deduction</v>
      </c>
      <c r="I15" s="137" t="str">
        <f t="shared" ca="1" si="1"/>
        <v>2024 Employee Deduction</v>
      </c>
      <c r="J15" s="137" t="str">
        <f t="shared" ca="1" si="1"/>
        <v>2024 Employee Deduction</v>
      </c>
      <c r="K15" s="49"/>
      <c r="L15" s="49"/>
      <c r="M15" s="50"/>
      <c r="N15" s="51"/>
      <c r="O15" s="100"/>
      <c r="P15" s="97"/>
      <c r="Q15" s="98"/>
    </row>
    <row r="16" spans="1:17" s="52" customFormat="1" ht="15.75" thickBot="1">
      <c r="A16" s="47"/>
      <c r="B16" s="47"/>
      <c r="C16" s="48"/>
      <c r="D16" s="2"/>
      <c r="E16" s="2"/>
      <c r="F16" s="136">
        <f>IFERROR((((INDEX('Current Year Rates by Fund'!$G:$G,MATCH('Premium Calculator'!F$9,'Current Year Rates by Fund'!$A:$A,0))-('Current Year Rates by Fund'!$E$7*0.5))*$G$26)+('Current Year Rates by Fund'!$E$7*0.5))*F$12,0)</f>
        <v>0</v>
      </c>
      <c r="G16" s="136">
        <f>IFERROR((((INDEX('Current Year Rates by Fund'!$G:$G,MATCH('Premium Calculator'!G$9,'Current Year Rates by Fund'!$A:$A,0))-('Current Year Rates by Fund'!$E$7*0.5))*$G$26)+('Current Year Rates by Fund'!$E$7*0.5))*G$12,0)</f>
        <v>0</v>
      </c>
      <c r="H16" s="136">
        <f>IFERROR((((INDEX('Current Year Rates by Fund'!$G:$G,MATCH('Premium Calculator'!H$9,'Current Year Rates by Fund'!$A:$A,0))-('Current Year Rates by Fund'!$E$7*0.5))*$G$26)+('Current Year Rates by Fund'!$E$7*0.5))*H$12,0)</f>
        <v>0</v>
      </c>
      <c r="I16" s="136">
        <f>IFERROR((((INDEX('Current Year Rates by Fund'!$G:$G,MATCH('Premium Calculator'!I$9,'Current Year Rates by Fund'!$A:$A,0))-('Current Year Rates by Fund'!$E$7*0.5))*$G$26)+('Current Year Rates by Fund'!$E$7*0.5))*I$12,0)</f>
        <v>0</v>
      </c>
      <c r="J16" s="136">
        <f>IFERROR((((INDEX('Current Year Rates by Fund'!$G:$G,MATCH('Premium Calculator'!J$9,'Current Year Rates by Fund'!$A:$A,0))-('Current Year Rates by Fund'!$E$7*0.5))*$G$26)+('Current Year Rates by Fund'!$E$7*0.5))*J$12,0)</f>
        <v>0</v>
      </c>
      <c r="K16" s="49"/>
      <c r="L16" s="49"/>
      <c r="M16" s="50"/>
      <c r="N16" s="51"/>
      <c r="O16" s="100"/>
      <c r="P16" s="97"/>
      <c r="Q16" s="98"/>
    </row>
    <row r="17" spans="1:17" s="52" customFormat="1" ht="21.75" customHeight="1">
      <c r="A17" s="47"/>
      <c r="B17" s="47"/>
      <c r="C17" s="48"/>
      <c r="D17" s="2"/>
      <c r="E17" s="2"/>
      <c r="F17" s="138" t="str">
        <f ca="1">TEXT(YEAR(TODAY()),"####")&amp;" Gross Premium"</f>
        <v>2024 Gross Premium</v>
      </c>
      <c r="G17" s="138" t="str">
        <f t="shared" ref="G17:J17" ca="1" si="2">TEXT(YEAR(TODAY()),"####")&amp;" Gross Premium"</f>
        <v>2024 Gross Premium</v>
      </c>
      <c r="H17" s="138" t="str">
        <f t="shared" ca="1" si="2"/>
        <v>2024 Gross Premium</v>
      </c>
      <c r="I17" s="138" t="str">
        <f t="shared" ca="1" si="2"/>
        <v>2024 Gross Premium</v>
      </c>
      <c r="J17" s="138" t="str">
        <f t="shared" ca="1" si="2"/>
        <v>2024 Gross Premium</v>
      </c>
      <c r="K17" s="49"/>
      <c r="L17" s="49"/>
      <c r="M17" s="50"/>
      <c r="N17" s="51"/>
      <c r="O17" s="100"/>
      <c r="P17" s="97"/>
      <c r="Q17" s="98"/>
    </row>
    <row r="18" spans="1:17" s="52" customFormat="1" ht="21.75" customHeight="1" thickBot="1">
      <c r="A18" s="47"/>
      <c r="B18" s="53"/>
      <c r="C18" s="48"/>
      <c r="D18" s="2"/>
      <c r="E18" s="2"/>
      <c r="F18" s="139">
        <f>F14+F16</f>
        <v>0</v>
      </c>
      <c r="G18" s="139">
        <f t="shared" ref="G18:J18" si="3">G14+G16</f>
        <v>0</v>
      </c>
      <c r="H18" s="139">
        <f t="shared" si="3"/>
        <v>0</v>
      </c>
      <c r="I18" s="139">
        <f t="shared" si="3"/>
        <v>0</v>
      </c>
      <c r="J18" s="139">
        <f t="shared" si="3"/>
        <v>0</v>
      </c>
      <c r="K18" s="49"/>
      <c r="L18" s="49"/>
      <c r="M18" s="50"/>
      <c r="N18" s="51"/>
      <c r="O18" s="100"/>
      <c r="P18" s="101"/>
      <c r="Q18" s="101"/>
    </row>
    <row r="19" spans="1:17" s="52" customFormat="1">
      <c r="A19" s="47"/>
      <c r="B19" s="47"/>
      <c r="C19" s="48"/>
      <c r="D19" s="2"/>
      <c r="E19" s="2"/>
      <c r="F19" s="135" t="str">
        <f ca="1">TEXT(YEAR(TODAY())+1,"####")&amp;" Standard Premium"</f>
        <v>2025 Standard Premium</v>
      </c>
      <c r="G19" s="135" t="str">
        <f t="shared" ref="G19:J19" ca="1" si="4">TEXT(YEAR(TODAY())+1,"####")&amp;" Standard Premium"</f>
        <v>2025 Standard Premium</v>
      </c>
      <c r="H19" s="135" t="str">
        <f t="shared" ca="1" si="4"/>
        <v>2025 Standard Premium</v>
      </c>
      <c r="I19" s="135" t="str">
        <f t="shared" ca="1" si="4"/>
        <v>2025 Standard Premium</v>
      </c>
      <c r="J19" s="135" t="str">
        <f t="shared" ca="1" si="4"/>
        <v>2025 Standard Premium</v>
      </c>
      <c r="K19" s="49"/>
      <c r="L19" s="49"/>
      <c r="M19" s="50"/>
      <c r="N19" s="51"/>
      <c r="O19" s="100"/>
      <c r="P19" s="101"/>
      <c r="Q19" s="101"/>
    </row>
    <row r="20" spans="1:17" s="52" customFormat="1">
      <c r="A20" s="47"/>
      <c r="B20" s="47"/>
      <c r="C20" s="48"/>
      <c r="D20" s="2"/>
      <c r="E20" s="2"/>
      <c r="F20" s="136">
        <f>IFERROR(((((INDEX('Next Year Rates by Fund'!$F:$F,MATCH('Premium Calculator'!F$9,'Next Year Rates by Fund'!$A:$A,0))-'Next Year Rates by Fund'!$E$7)*$G$27)+'Next Year Rates by Fund'!$E$7)*F$12)-F22,0)</f>
        <v>0</v>
      </c>
      <c r="G20" s="136">
        <f>IFERROR(((((INDEX('Next Year Rates by Fund'!$F:$F,MATCH('Premium Calculator'!G$9,'Next Year Rates by Fund'!$A:$A,0))-'Next Year Rates by Fund'!$E$7)*$G$27)+'Next Year Rates by Fund'!$E$7)*G$12)-G22,0)</f>
        <v>0</v>
      </c>
      <c r="H20" s="136">
        <f>IFERROR(((((INDEX('Next Year Rates by Fund'!$F:$F,MATCH('Premium Calculator'!H$9,'Next Year Rates by Fund'!$A:$A,0))-'Next Year Rates by Fund'!$E$7)*$G$27)+'Next Year Rates by Fund'!$E$7)*H$12)-H22,0)</f>
        <v>0</v>
      </c>
      <c r="I20" s="136">
        <f>IFERROR(((((INDEX('Next Year Rates by Fund'!$F:$F,MATCH('Premium Calculator'!I$9,'Next Year Rates by Fund'!$A:$A,0))-'Next Year Rates by Fund'!$E$7)*$G$27)+'Next Year Rates by Fund'!$E$7)*I$12)-I22,0)</f>
        <v>0</v>
      </c>
      <c r="J20" s="136">
        <f>IFERROR(((((INDEX('Next Year Rates by Fund'!$F:$F,MATCH('Premium Calculator'!J$9,'Next Year Rates by Fund'!$A:$A,0))-'Next Year Rates by Fund'!$E$7)*$G$27)+'Next Year Rates by Fund'!$E$7)*J$12)-J22,0)</f>
        <v>0</v>
      </c>
      <c r="K20" s="49"/>
      <c r="L20" s="49"/>
      <c r="M20" s="50"/>
      <c r="N20" s="51"/>
      <c r="O20" s="100"/>
      <c r="P20" s="101"/>
      <c r="Q20" s="101"/>
    </row>
    <row r="21" spans="1:17" s="52" customFormat="1">
      <c r="A21" s="47"/>
      <c r="B21" s="47"/>
      <c r="C21" s="48"/>
      <c r="D21" s="2"/>
      <c r="E21" s="2"/>
      <c r="F21" s="137" t="str">
        <f ca="1">TEXT(YEAR(TODAY())+1,"####")&amp;" Employee Deduction"</f>
        <v>2025 Employee Deduction</v>
      </c>
      <c r="G21" s="137" t="str">
        <f t="shared" ref="G21:J21" ca="1" si="5">TEXT(YEAR(TODAY())+1,"####")&amp;" Employee Deduction"</f>
        <v>2025 Employee Deduction</v>
      </c>
      <c r="H21" s="137" t="str">
        <f t="shared" ca="1" si="5"/>
        <v>2025 Employee Deduction</v>
      </c>
      <c r="I21" s="137" t="str">
        <f t="shared" ca="1" si="5"/>
        <v>2025 Employee Deduction</v>
      </c>
      <c r="J21" s="137" t="str">
        <f t="shared" ca="1" si="5"/>
        <v>2025 Employee Deduction</v>
      </c>
      <c r="K21" s="49"/>
      <c r="L21" s="49"/>
      <c r="M21" s="50"/>
      <c r="N21" s="51"/>
      <c r="O21" s="100"/>
      <c r="P21" s="101"/>
      <c r="Q21" s="101"/>
    </row>
    <row r="22" spans="1:17" s="52" customFormat="1" ht="15.75" thickBot="1">
      <c r="A22" s="47"/>
      <c r="B22" s="47"/>
      <c r="C22" s="48"/>
      <c r="D22" s="2"/>
      <c r="E22" s="2"/>
      <c r="F22" s="136">
        <f>IFERROR((((INDEX('Next Year Rates by Fund'!$G:$G,MATCH('Premium Calculator'!F$9,'Next Year Rates by Fund'!$A:$A,0))-('Next Year Rates by Fund'!$E$7*0.5))*$G$27)+('Next Year Rates by Fund'!$E$7*0.5))*F$12,0)</f>
        <v>0</v>
      </c>
      <c r="G22" s="136">
        <f>IFERROR((((INDEX('Next Year Rates by Fund'!$G:$G,MATCH('Premium Calculator'!G$9,'Next Year Rates by Fund'!$A:$A,0))-('Next Year Rates by Fund'!$E$7*0.5))*$G$27)+('Next Year Rates by Fund'!$E$7*0.5))*G$12,0)</f>
        <v>0</v>
      </c>
      <c r="H22" s="136">
        <f>IFERROR((((INDEX('Next Year Rates by Fund'!$G:$G,MATCH('Premium Calculator'!H$9,'Next Year Rates by Fund'!$A:$A,0))-('Next Year Rates by Fund'!$E$7*0.5))*$G$27)+('Next Year Rates by Fund'!$E$7*0.5))*H$12,0)</f>
        <v>0</v>
      </c>
      <c r="I22" s="136">
        <f>IFERROR((((INDEX('Next Year Rates by Fund'!$G:$G,MATCH('Premium Calculator'!I$9,'Next Year Rates by Fund'!$A:$A,0))-('Next Year Rates by Fund'!$E$7*0.5))*$G$27)+('Next Year Rates by Fund'!$E$7*0.5))*I$12,0)</f>
        <v>0</v>
      </c>
      <c r="J22" s="136">
        <f>IFERROR((((INDEX('Next Year Rates by Fund'!$G:$G,MATCH('Premium Calculator'!J$9,'Next Year Rates by Fund'!$A:$A,0))-('Next Year Rates by Fund'!$E$7*0.5))*$G$27)+('Next Year Rates by Fund'!$E$7*0.5))*J$12,0)</f>
        <v>0</v>
      </c>
      <c r="K22" s="49"/>
      <c r="L22" s="49"/>
      <c r="M22" s="50"/>
      <c r="N22" s="51"/>
      <c r="O22" s="100"/>
      <c r="P22" s="101"/>
      <c r="Q22" s="101"/>
    </row>
    <row r="23" spans="1:17" s="52" customFormat="1" ht="21.75" customHeight="1">
      <c r="A23" s="47"/>
      <c r="B23" s="47"/>
      <c r="C23" s="48"/>
      <c r="D23" s="2"/>
      <c r="E23" s="2"/>
      <c r="F23" s="138" t="str">
        <f ca="1">TEXT(YEAR(TODAY())+1,"####")&amp;" Gross Premium"</f>
        <v>2025 Gross Premium</v>
      </c>
      <c r="G23" s="138" t="str">
        <f t="shared" ref="G23:J23" ca="1" si="6">TEXT(YEAR(TODAY())+1,"####")&amp;" Gross Premium"</f>
        <v>2025 Gross Premium</v>
      </c>
      <c r="H23" s="138" t="str">
        <f t="shared" ca="1" si="6"/>
        <v>2025 Gross Premium</v>
      </c>
      <c r="I23" s="138" t="str">
        <f t="shared" ca="1" si="6"/>
        <v>2025 Gross Premium</v>
      </c>
      <c r="J23" s="138" t="str">
        <f t="shared" ca="1" si="6"/>
        <v>2025 Gross Premium</v>
      </c>
      <c r="K23" s="49"/>
      <c r="L23" s="49"/>
      <c r="M23" s="50"/>
      <c r="N23" s="51"/>
      <c r="O23" s="100"/>
      <c r="P23" s="99"/>
      <c r="Q23" s="98"/>
    </row>
    <row r="24" spans="1:17" s="52" customFormat="1" ht="21.75" customHeight="1" thickBot="1">
      <c r="A24" s="47"/>
      <c r="B24" s="47"/>
      <c r="C24" s="48"/>
      <c r="D24" s="2"/>
      <c r="E24" s="2"/>
      <c r="F24" s="139">
        <f>F20+F22</f>
        <v>0</v>
      </c>
      <c r="G24" s="139">
        <f t="shared" ref="G24:J24" si="7">G20+G22</f>
        <v>0</v>
      </c>
      <c r="H24" s="139">
        <f t="shared" si="7"/>
        <v>0</v>
      </c>
      <c r="I24" s="139">
        <f t="shared" si="7"/>
        <v>0</v>
      </c>
      <c r="J24" s="139">
        <f t="shared" si="7"/>
        <v>0</v>
      </c>
      <c r="K24" s="49"/>
      <c r="L24" s="49"/>
      <c r="M24" s="50"/>
      <c r="N24" s="51"/>
      <c r="O24" s="100"/>
      <c r="P24" s="101"/>
      <c r="Q24" s="101"/>
    </row>
    <row r="25" spans="1:17" ht="5.25" customHeight="1" thickBot="1">
      <c r="A25" s="1"/>
      <c r="B25" s="1"/>
      <c r="C25" s="11"/>
      <c r="D25" s="2"/>
      <c r="E25" s="2"/>
      <c r="F25" s="71"/>
      <c r="G25" s="54"/>
      <c r="H25" s="54"/>
      <c r="I25" s="54"/>
      <c r="J25" s="54"/>
      <c r="K25" s="4"/>
      <c r="L25" s="4"/>
      <c r="M25" s="26"/>
      <c r="N25" s="21"/>
      <c r="O25" s="95"/>
      <c r="Q25" s="102"/>
    </row>
    <row r="26" spans="1:17" ht="19.5" thickBot="1">
      <c r="A26" s="1"/>
      <c r="B26" s="1"/>
      <c r="C26" s="11"/>
      <c r="D26" s="2"/>
      <c r="E26" s="2"/>
      <c r="F26" s="72" t="str">
        <f ca="1">TEXT(YEAR(TODAY()),"####")&amp;" Exp Factor"</f>
        <v>2024 Exp Factor</v>
      </c>
      <c r="G26" s="147">
        <v>1</v>
      </c>
      <c r="H26" s="103"/>
      <c r="I26" s="90" t="str">
        <f ca="1">TEXT(YEAR(TODAY()),"####")&amp;" Gross Premiums"</f>
        <v>2024 Gross Premiums</v>
      </c>
      <c r="J26" s="93">
        <f>SUM(J32,G32)</f>
        <v>0</v>
      </c>
      <c r="K26" s="4"/>
      <c r="L26" s="4"/>
      <c r="M26" s="26"/>
      <c r="N26" s="21"/>
      <c r="O26" s="95"/>
      <c r="Q26" s="102"/>
    </row>
    <row r="27" spans="1:17" ht="19.5" thickBot="1">
      <c r="A27" s="1"/>
      <c r="B27" s="1"/>
      <c r="C27" s="11"/>
      <c r="D27" s="2"/>
      <c r="E27" s="2"/>
      <c r="F27" s="72" t="str">
        <f ca="1">TEXT(YEAR(TODAY())+1,"####")&amp;" Exp Factor"</f>
        <v>2025 Exp Factor</v>
      </c>
      <c r="G27" s="148">
        <v>1</v>
      </c>
      <c r="H27" s="91"/>
      <c r="I27" s="92" t="str">
        <f ca="1">TEXT(YEAR(TODAY())+1,"####")&amp;" Gross Premiums"</f>
        <v>2025 Gross Premiums</v>
      </c>
      <c r="J27" s="93">
        <f>SUM(J33,G33)</f>
        <v>0</v>
      </c>
      <c r="K27" s="4"/>
      <c r="L27" s="4"/>
      <c r="M27" s="26"/>
      <c r="N27" s="21"/>
      <c r="O27" s="95"/>
      <c r="Q27" s="102"/>
    </row>
    <row r="28" spans="1:17" ht="19.5" thickBot="1">
      <c r="A28" s="1"/>
      <c r="B28" s="1"/>
      <c r="C28" s="11"/>
      <c r="D28" s="2"/>
      <c r="E28" s="2"/>
      <c r="F28" s="72" t="s">
        <v>3</v>
      </c>
      <c r="G28" s="201">
        <f>SUM(F12:J12)/2080</f>
        <v>0</v>
      </c>
      <c r="H28" s="91"/>
      <c r="I28" s="196"/>
      <c r="J28" s="197"/>
      <c r="K28" s="4"/>
      <c r="L28" s="4"/>
      <c r="M28" s="26"/>
      <c r="N28" s="21"/>
      <c r="O28" s="95"/>
      <c r="Q28" s="102"/>
    </row>
    <row r="29" spans="1:17" ht="18.75">
      <c r="A29" s="1"/>
      <c r="B29" s="1"/>
      <c r="C29" s="11"/>
      <c r="D29" s="2"/>
      <c r="E29" s="2"/>
      <c r="F29" s="224" t="str">
        <f ca="1">TEXT(YEAR(TODAY())+1,"####")&amp;" # of FTEs:"</f>
        <v>2025 # of FTEs:</v>
      </c>
      <c r="G29" s="225">
        <f>G28</f>
        <v>0</v>
      </c>
      <c r="H29" s="91"/>
      <c r="I29" s="202"/>
      <c r="J29" s="200"/>
      <c r="K29" s="4"/>
      <c r="L29" s="4"/>
      <c r="M29" s="26"/>
      <c r="N29" s="21"/>
      <c r="O29" s="95"/>
      <c r="Q29" s="102"/>
    </row>
    <row r="30" spans="1:17" ht="4.5" customHeight="1" thickBot="1">
      <c r="A30" s="1"/>
      <c r="B30" s="1"/>
      <c r="C30" s="11"/>
      <c r="D30" s="2"/>
      <c r="E30" s="2"/>
      <c r="F30" s="134"/>
      <c r="G30" s="223"/>
      <c r="H30" s="91"/>
      <c r="I30" s="198"/>
      <c r="J30" s="199"/>
      <c r="K30" s="4"/>
      <c r="L30" s="4"/>
      <c r="M30" s="26"/>
      <c r="N30" s="21"/>
      <c r="O30" s="95"/>
      <c r="Q30" s="102"/>
    </row>
    <row r="31" spans="1:17" ht="16.5" thickBot="1">
      <c r="A31" s="1"/>
      <c r="B31" s="1"/>
      <c r="C31" s="11"/>
      <c r="D31" s="2"/>
      <c r="E31" s="2"/>
      <c r="F31" s="4"/>
      <c r="G31" s="190" t="s">
        <v>4</v>
      </c>
      <c r="H31" s="191" t="s">
        <v>5</v>
      </c>
      <c r="I31" s="193" t="s">
        <v>6</v>
      </c>
      <c r="J31" s="116">
        <f>IFERROR(SUM(J27-J26)/J26,0)</f>
        <v>0</v>
      </c>
      <c r="K31" s="4"/>
      <c r="L31" s="4"/>
      <c r="M31" s="26"/>
      <c r="N31" s="21"/>
      <c r="O31" s="95"/>
      <c r="Q31" s="102"/>
    </row>
    <row r="32" spans="1:17" ht="16.5" thickBot="1">
      <c r="A32" s="1"/>
      <c r="B32" s="1"/>
      <c r="C32" s="11"/>
      <c r="D32" s="2"/>
      <c r="E32" s="2"/>
      <c r="F32" s="86" t="str">
        <f ca="1">TEXT(YEAR(TODAY()),"####")&amp;" Employee Deduction"</f>
        <v>2024 Employee Deduction</v>
      </c>
      <c r="G32" s="87">
        <f>SUM(F16:J16)</f>
        <v>0</v>
      </c>
      <c r="H32" s="192" t="e">
        <f>$G$32/$G$28</f>
        <v>#DIV/0!</v>
      </c>
      <c r="I32" s="194" t="str">
        <f ca="1">TEXT(YEAR(TODAY()),"####")&amp;" Standard Premiums"</f>
        <v>2024 Standard Premiums</v>
      </c>
      <c r="J32" s="87">
        <f>SUM(F14:J14)</f>
        <v>0</v>
      </c>
      <c r="K32" s="4"/>
      <c r="L32" s="4"/>
      <c r="M32" s="26"/>
      <c r="N32" s="21"/>
      <c r="O32" s="95"/>
      <c r="Q32" s="102"/>
    </row>
    <row r="33" spans="1:17" ht="16.5" thickBot="1">
      <c r="A33" s="1"/>
      <c r="B33" s="1"/>
      <c r="C33" s="11"/>
      <c r="D33" s="2"/>
      <c r="E33" s="2"/>
      <c r="F33" s="85" t="str">
        <f ca="1">TEXT(YEAR(TODAY())+1,"####")&amp;" Employee Deduction"</f>
        <v>2025 Employee Deduction</v>
      </c>
      <c r="G33" s="87">
        <f>SUM(F22:J22)</f>
        <v>0</v>
      </c>
      <c r="H33" s="192" t="e">
        <f>$G$33/$G$29</f>
        <v>#DIV/0!</v>
      </c>
      <c r="I33" s="195" t="str">
        <f ca="1">TEXT(YEAR(TODAY())+1,"####")&amp;" Standard Premiums"</f>
        <v>2025 Standard Premiums</v>
      </c>
      <c r="J33" s="88">
        <f>SUM(F20:J20)</f>
        <v>0</v>
      </c>
      <c r="K33" s="4"/>
      <c r="L33" s="4"/>
      <c r="M33" s="26"/>
      <c r="N33" s="21"/>
      <c r="O33" s="95"/>
      <c r="Q33" s="102"/>
    </row>
    <row r="34" spans="1:17" ht="5.25" customHeight="1" thickBot="1">
      <c r="A34" s="1"/>
      <c r="B34" s="1"/>
      <c r="C34" s="11"/>
      <c r="D34" s="4"/>
      <c r="E34" s="4"/>
      <c r="F34" s="54"/>
      <c r="G34" s="82"/>
      <c r="H34" s="54"/>
      <c r="I34" s="4"/>
      <c r="J34" s="4"/>
      <c r="K34" s="4"/>
      <c r="L34" s="4"/>
      <c r="M34" s="27"/>
      <c r="N34" s="22"/>
      <c r="O34" s="95"/>
      <c r="Q34" s="104"/>
    </row>
    <row r="35" spans="1:17" ht="16.5" thickBot="1">
      <c r="A35" s="1"/>
      <c r="B35" s="1"/>
      <c r="C35" s="11"/>
      <c r="D35" s="4"/>
      <c r="E35" s="4"/>
      <c r="F35" s="239" t="s">
        <v>7</v>
      </c>
      <c r="G35" s="239"/>
      <c r="H35" s="239"/>
      <c r="I35" s="239"/>
      <c r="J35" s="239"/>
      <c r="K35" s="4"/>
      <c r="L35" s="4"/>
      <c r="M35" s="28"/>
      <c r="N35" s="23"/>
      <c r="O35" s="95"/>
      <c r="Q35" s="102"/>
    </row>
    <row r="36" spans="1:17" ht="9" customHeight="1" thickBot="1">
      <c r="A36" s="1"/>
      <c r="B36" s="55"/>
      <c r="C36" s="6"/>
      <c r="D36" s="4"/>
      <c r="E36" s="4"/>
      <c r="F36" s="4"/>
      <c r="G36" s="4"/>
      <c r="H36" s="4"/>
      <c r="I36" s="4"/>
      <c r="J36" s="4"/>
      <c r="K36" s="4"/>
      <c r="L36" s="4"/>
      <c r="M36" s="64"/>
      <c r="N36" s="7"/>
      <c r="O36" s="95"/>
    </row>
    <row r="37" spans="1:17" ht="9" customHeight="1" thickBot="1">
      <c r="A37" s="56"/>
      <c r="B37" s="55"/>
      <c r="C37" s="57"/>
      <c r="D37" s="57"/>
      <c r="E37" s="57"/>
      <c r="F37" s="234" t="s">
        <v>8</v>
      </c>
      <c r="G37" s="234"/>
      <c r="H37" s="234"/>
      <c r="I37" s="234"/>
      <c r="J37" s="234"/>
      <c r="K37" s="234"/>
      <c r="L37" s="57"/>
      <c r="M37" s="65"/>
      <c r="N37" s="66"/>
      <c r="O37" s="105"/>
    </row>
    <row r="38" spans="1:17" ht="9" customHeight="1" thickBot="1">
      <c r="A38" s="42"/>
      <c r="B38" s="3"/>
      <c r="C38" s="67"/>
      <c r="D38" s="67"/>
      <c r="E38" s="67"/>
      <c r="F38" s="235"/>
      <c r="G38" s="235"/>
      <c r="H38" s="235"/>
      <c r="I38" s="235"/>
      <c r="J38" s="235"/>
      <c r="K38" s="235"/>
      <c r="L38" s="67"/>
      <c r="M38" s="68"/>
      <c r="N38" s="63"/>
      <c r="O38" s="106"/>
    </row>
    <row r="39" spans="1:17" ht="4.5" customHeight="1">
      <c r="A39" s="43"/>
      <c r="I39" s="41"/>
      <c r="M39" s="9"/>
      <c r="N39" s="9"/>
      <c r="O39" s="107"/>
    </row>
    <row r="40" spans="1:17">
      <c r="A40" s="43"/>
      <c r="F40" s="108" t="s">
        <v>9</v>
      </c>
      <c r="G40" s="108"/>
      <c r="H40" s="109"/>
      <c r="I40" s="142" t="s">
        <v>10</v>
      </c>
      <c r="J40" s="144" t="s">
        <v>11</v>
      </c>
      <c r="K40" s="110"/>
      <c r="M40" s="9"/>
      <c r="N40" s="9"/>
      <c r="O40" s="107"/>
    </row>
    <row r="41" spans="1:17">
      <c r="A41" s="43"/>
      <c r="F41" s="108" t="s">
        <v>12</v>
      </c>
      <c r="G41" s="108"/>
      <c r="H41" s="109"/>
      <c r="I41" s="142" t="s">
        <v>13</v>
      </c>
      <c r="J41" s="144" t="s">
        <v>14</v>
      </c>
      <c r="K41" s="110"/>
      <c r="M41" s="9"/>
      <c r="N41" s="9"/>
      <c r="O41" s="107"/>
    </row>
    <row r="42" spans="1:17">
      <c r="A42" s="43"/>
      <c r="F42" s="108" t="s">
        <v>15</v>
      </c>
      <c r="G42" s="108"/>
      <c r="H42" s="109"/>
      <c r="I42" s="142" t="s">
        <v>16</v>
      </c>
      <c r="J42" s="144" t="s">
        <v>17</v>
      </c>
      <c r="K42" s="110"/>
      <c r="M42" s="9"/>
      <c r="N42" s="9"/>
      <c r="O42" s="107"/>
    </row>
    <row r="43" spans="1:17">
      <c r="A43" s="43"/>
      <c r="F43" s="111" t="s">
        <v>18</v>
      </c>
      <c r="G43" s="111"/>
      <c r="H43" s="109"/>
      <c r="I43" s="142" t="s">
        <v>19</v>
      </c>
      <c r="J43" s="145" t="s">
        <v>20</v>
      </c>
      <c r="K43" s="41"/>
      <c r="M43" s="9"/>
      <c r="N43" s="9"/>
      <c r="O43" s="107"/>
    </row>
    <row r="44" spans="1:17">
      <c r="A44" s="43"/>
      <c r="F44" s="111" t="s">
        <v>21</v>
      </c>
      <c r="G44" s="111"/>
      <c r="H44" s="109"/>
      <c r="I44" s="142" t="s">
        <v>22</v>
      </c>
      <c r="J44" s="145" t="s">
        <v>23</v>
      </c>
      <c r="K44" s="41"/>
      <c r="M44" s="9"/>
      <c r="N44" s="9"/>
      <c r="O44" s="107"/>
    </row>
    <row r="45" spans="1:17">
      <c r="A45" s="43"/>
      <c r="F45" s="111" t="s">
        <v>24</v>
      </c>
      <c r="G45" s="111"/>
      <c r="H45" s="109"/>
      <c r="I45" s="142" t="s">
        <v>25</v>
      </c>
      <c r="J45" s="145" t="s">
        <v>26</v>
      </c>
      <c r="K45" s="41"/>
      <c r="M45" s="9"/>
      <c r="N45" s="9"/>
      <c r="O45" s="107"/>
    </row>
    <row r="46" spans="1:17">
      <c r="A46" s="43"/>
      <c r="F46" s="111" t="s">
        <v>27</v>
      </c>
      <c r="G46" s="111"/>
      <c r="H46" s="109"/>
      <c r="I46" s="142" t="s">
        <v>28</v>
      </c>
      <c r="J46" s="145" t="s">
        <v>29</v>
      </c>
      <c r="K46" s="41"/>
      <c r="M46" s="9"/>
      <c r="N46" s="9"/>
      <c r="O46" s="107"/>
    </row>
    <row r="47" spans="1:17">
      <c r="A47" s="43"/>
      <c r="F47" s="111" t="s">
        <v>30</v>
      </c>
      <c r="G47" s="111"/>
      <c r="H47" s="109"/>
      <c r="I47" s="142" t="s">
        <v>31</v>
      </c>
      <c r="J47" s="145" t="s">
        <v>32</v>
      </c>
      <c r="K47" s="41"/>
      <c r="M47" s="9"/>
      <c r="N47" s="9"/>
      <c r="O47" s="107"/>
    </row>
    <row r="48" spans="1:17">
      <c r="A48" s="43"/>
      <c r="F48" s="111" t="s">
        <v>33</v>
      </c>
      <c r="G48" s="111"/>
      <c r="H48" s="109"/>
      <c r="I48" s="142" t="s">
        <v>34</v>
      </c>
      <c r="J48" s="145" t="s">
        <v>35</v>
      </c>
      <c r="K48" s="41"/>
      <c r="M48" s="9"/>
      <c r="N48" s="9"/>
      <c r="O48" s="107"/>
    </row>
    <row r="49" spans="1:17" ht="15.75" thickBot="1">
      <c r="A49" s="44"/>
      <c r="B49" s="45"/>
      <c r="C49" s="45"/>
      <c r="D49" s="45"/>
      <c r="E49" s="45"/>
      <c r="F49" s="112" t="s">
        <v>36</v>
      </c>
      <c r="G49" s="112"/>
      <c r="H49" s="113"/>
      <c r="I49" s="143" t="s">
        <v>37</v>
      </c>
      <c r="J49" s="146" t="s">
        <v>38</v>
      </c>
      <c r="K49" s="114"/>
      <c r="L49" s="45"/>
      <c r="M49" s="46"/>
      <c r="N49" s="46"/>
      <c r="O49" s="89"/>
    </row>
    <row r="50" spans="1:17" ht="23.25" customHeight="1">
      <c r="M50" s="9"/>
      <c r="N50" s="9"/>
    </row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>
      <c r="Q57" s="115"/>
    </row>
  </sheetData>
  <sheetProtection sheet="1" selectLockedCells="1"/>
  <mergeCells count="4">
    <mergeCell ref="F37:K38"/>
    <mergeCell ref="F1:J2"/>
    <mergeCell ref="F4:J6"/>
    <mergeCell ref="F35:J35"/>
  </mergeCells>
  <hyperlinks>
    <hyperlink ref="J40" r:id="rId1" xr:uid="{2CE52C28-AF2C-425A-93AD-BC5ACAD5E775}"/>
    <hyperlink ref="J42" r:id="rId2" xr:uid="{F202CABD-C3BD-43A5-B459-2BFDE969AA20}"/>
    <hyperlink ref="J46" r:id="rId3" xr:uid="{27B50CB6-F876-4CF8-8CDF-F5A5BE12A542}"/>
    <hyperlink ref="J47" r:id="rId4" xr:uid="{9CE7C6AD-8940-4304-A97F-D128542D4904}"/>
    <hyperlink ref="J48" r:id="rId5" xr:uid="{5D52534F-1348-4689-AF8B-51D1FB405D5C}"/>
    <hyperlink ref="J49" r:id="rId6" xr:uid="{0DC5A385-E130-4A17-8633-4CA208663D37}"/>
    <hyperlink ref="J43" r:id="rId7" display="mwhinery@waretailservices.com" xr:uid="{B33D20D0-A36C-4CC5-AAD3-3624889E02D1}"/>
    <hyperlink ref="J44" r:id="rId8" display="rmeans@waretailservices.com" xr:uid="{46D15829-CE44-41DD-B70B-AC5F33861BDF}"/>
    <hyperlink ref="J45" r:id="rId9" display="dferro@waretailservices.com" xr:uid="{2471FA3A-2288-425B-8DB1-EBD76038E2DD}"/>
    <hyperlink ref="J41" r:id="rId10" xr:uid="{6E0BE53E-1888-488E-B758-4A176530DD71}"/>
  </hyperlinks>
  <printOptions horizontalCentered="1" verticalCentered="1"/>
  <pageMargins left="0.25" right="0.25" top="0.75" bottom="0.75" header="0.3" footer="0.3"/>
  <pageSetup scale="71" orientation="landscape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40"/>
  <sheetViews>
    <sheetView workbookViewId="0">
      <selection sqref="A1:O336"/>
    </sheetView>
  </sheetViews>
  <sheetFormatPr defaultColWidth="9.140625" defaultRowHeight="15"/>
  <cols>
    <col min="1" max="1" width="9.7109375" style="157" customWidth="1"/>
    <col min="2" max="5" width="9.7109375" style="78" customWidth="1"/>
    <col min="6" max="6" width="11.85546875" style="79" customWidth="1"/>
    <col min="7" max="7" width="10.7109375" style="80" customWidth="1"/>
    <col min="8" max="8" width="8.85546875" customWidth="1"/>
    <col min="9" max="16384" width="9.140625" style="81"/>
  </cols>
  <sheetData>
    <row r="1" spans="1:15" ht="25.5" customHeight="1">
      <c r="A1" s="242" t="s">
        <v>39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5" ht="12.75" customHeight="1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226"/>
    </row>
    <row r="3" spans="1:15" ht="12.75" customHeight="1">
      <c r="H3" s="81"/>
      <c r="I3" s="157"/>
      <c r="J3" s="78"/>
      <c r="K3" s="78"/>
      <c r="L3" s="78"/>
      <c r="M3" s="78"/>
      <c r="N3" s="79"/>
      <c r="O3" s="80"/>
    </row>
    <row r="4" spans="1:15" ht="12.75" customHeight="1">
      <c r="A4" s="247" t="s">
        <v>1</v>
      </c>
      <c r="B4" s="245" t="s">
        <v>40</v>
      </c>
      <c r="C4" s="249" t="s">
        <v>41</v>
      </c>
      <c r="D4" s="249"/>
      <c r="E4" s="245" t="s">
        <v>42</v>
      </c>
      <c r="F4" s="250" t="s">
        <v>43</v>
      </c>
      <c r="G4" s="245" t="s">
        <v>44</v>
      </c>
      <c r="H4" s="244"/>
    </row>
    <row r="5" spans="1:15" ht="12.75" customHeight="1" thickBot="1">
      <c r="A5" s="248"/>
      <c r="B5" s="246"/>
      <c r="C5" s="74" t="s">
        <v>45</v>
      </c>
      <c r="D5" s="75" t="s">
        <v>46</v>
      </c>
      <c r="E5" s="246"/>
      <c r="F5" s="251"/>
      <c r="G5" s="246"/>
      <c r="H5" s="244"/>
    </row>
    <row r="6" spans="1:15" ht="12.75" customHeight="1" thickTop="1">
      <c r="B6" s="76"/>
      <c r="C6" s="76"/>
      <c r="D6" s="76"/>
      <c r="E6" s="76"/>
      <c r="F6" s="73"/>
      <c r="G6" s="77"/>
      <c r="H6" s="186"/>
    </row>
    <row r="7" spans="1:15" ht="12.75" customHeight="1">
      <c r="A7">
        <v>101</v>
      </c>
      <c r="B7" s="76">
        <v>1.4877</v>
      </c>
      <c r="C7" s="76">
        <v>2.2700000000000001E-2</v>
      </c>
      <c r="D7" s="76">
        <v>0.55430000000000001</v>
      </c>
      <c r="E7" s="76">
        <v>0.17100000000000001</v>
      </c>
      <c r="F7" s="73">
        <f>+SUM(B7:E7)</f>
        <v>2.2357</v>
      </c>
      <c r="G7" s="77">
        <f>+SUM(C7:E7)/2</f>
        <v>0.37400000000000005</v>
      </c>
      <c r="H7" s="81"/>
    </row>
    <row r="8" spans="1:15" ht="12.75" customHeight="1">
      <c r="A8">
        <v>103</v>
      </c>
      <c r="B8" s="76">
        <v>1.5929</v>
      </c>
      <c r="C8" s="76">
        <v>2.3900000000000001E-2</v>
      </c>
      <c r="D8" s="76">
        <v>0.88600000000000001</v>
      </c>
      <c r="E8" s="76">
        <v>0.17100000000000001</v>
      </c>
      <c r="F8" s="73">
        <f t="shared" ref="F8:F71" si="0">+SUM(B8:E8)</f>
        <v>2.6738</v>
      </c>
      <c r="G8" s="77">
        <f t="shared" ref="G8:G71" si="1">+SUM(C8:E8)/2</f>
        <v>0.54044999999999999</v>
      </c>
      <c r="H8" s="81"/>
    </row>
    <row r="9" spans="1:15" ht="12.75" customHeight="1">
      <c r="A9">
        <v>104</v>
      </c>
      <c r="B9" s="76">
        <v>1.252</v>
      </c>
      <c r="C9" s="76">
        <v>1.9099999999999999E-2</v>
      </c>
      <c r="D9" s="76">
        <v>0.44790000000000002</v>
      </c>
      <c r="E9" s="76">
        <v>0.17100000000000001</v>
      </c>
      <c r="F9" s="73">
        <f t="shared" si="0"/>
        <v>1.89</v>
      </c>
      <c r="G9" s="77">
        <f t="shared" si="1"/>
        <v>0.31900000000000001</v>
      </c>
      <c r="H9" s="81"/>
    </row>
    <row r="10" spans="1:15" ht="12.75" customHeight="1">
      <c r="A10">
        <v>105</v>
      </c>
      <c r="B10" s="76">
        <v>1.3124</v>
      </c>
      <c r="C10" s="76">
        <v>1.9699999999999999E-2</v>
      </c>
      <c r="D10" s="76">
        <v>0.71009999999999995</v>
      </c>
      <c r="E10" s="76">
        <v>0.17100000000000001</v>
      </c>
      <c r="F10" s="73">
        <f t="shared" si="0"/>
        <v>2.2132000000000001</v>
      </c>
      <c r="G10" s="77">
        <f t="shared" si="1"/>
        <v>0.45040000000000002</v>
      </c>
      <c r="H10" s="81"/>
    </row>
    <row r="11" spans="1:15" ht="12.75" customHeight="1">
      <c r="A11">
        <v>106</v>
      </c>
      <c r="B11" s="76">
        <v>3.3748</v>
      </c>
      <c r="C11" s="76">
        <v>5.0299999999999997E-2</v>
      </c>
      <c r="D11" s="76">
        <v>2.0647000000000002</v>
      </c>
      <c r="E11" s="76">
        <v>0.17100000000000001</v>
      </c>
      <c r="F11" s="73">
        <f t="shared" si="0"/>
        <v>5.6608000000000009</v>
      </c>
      <c r="G11" s="77">
        <f t="shared" si="1"/>
        <v>1.143</v>
      </c>
      <c r="H11" s="81"/>
    </row>
    <row r="12" spans="1:15" ht="12.75" customHeight="1">
      <c r="A12">
        <v>107</v>
      </c>
      <c r="B12" s="76">
        <v>1.2683</v>
      </c>
      <c r="C12" s="76">
        <v>1.9300000000000001E-2</v>
      </c>
      <c r="D12" s="76">
        <v>0.51160000000000005</v>
      </c>
      <c r="E12" s="76">
        <v>0.17100000000000001</v>
      </c>
      <c r="F12" s="73">
        <f t="shared" si="0"/>
        <v>1.9702000000000002</v>
      </c>
      <c r="G12" s="77">
        <f t="shared" si="1"/>
        <v>0.35095000000000004</v>
      </c>
      <c r="H12" s="81"/>
    </row>
    <row r="13" spans="1:15" ht="12.75" customHeight="1">
      <c r="A13">
        <v>108</v>
      </c>
      <c r="B13" s="76">
        <v>1.252</v>
      </c>
      <c r="C13" s="76">
        <v>1.9099999999999999E-2</v>
      </c>
      <c r="D13" s="76">
        <v>0.44790000000000002</v>
      </c>
      <c r="E13" s="76">
        <v>0.17100000000000001</v>
      </c>
      <c r="F13" s="73">
        <f t="shared" si="0"/>
        <v>1.89</v>
      </c>
      <c r="G13" s="77">
        <f t="shared" si="1"/>
        <v>0.31900000000000001</v>
      </c>
      <c r="H13" s="81"/>
    </row>
    <row r="14" spans="1:15" ht="12.75" customHeight="1">
      <c r="A14">
        <v>112</v>
      </c>
      <c r="B14" s="76">
        <v>1.0447</v>
      </c>
      <c r="C14" s="76">
        <v>1.5800000000000002E-2</v>
      </c>
      <c r="D14" s="76">
        <v>0.47339999999999999</v>
      </c>
      <c r="E14" s="76">
        <v>0.17100000000000001</v>
      </c>
      <c r="F14" s="73">
        <f t="shared" si="0"/>
        <v>1.7049000000000001</v>
      </c>
      <c r="G14" s="77">
        <f t="shared" si="1"/>
        <v>0.3301</v>
      </c>
      <c r="H14" s="81"/>
    </row>
    <row r="15" spans="1:15" ht="12.75" customHeight="1">
      <c r="A15">
        <v>201</v>
      </c>
      <c r="B15" s="76">
        <v>3.4864000000000002</v>
      </c>
      <c r="C15" s="76">
        <v>5.3600000000000002E-2</v>
      </c>
      <c r="D15" s="76">
        <v>1.0266999999999999</v>
      </c>
      <c r="E15" s="76">
        <v>0.17100000000000001</v>
      </c>
      <c r="F15" s="73">
        <f t="shared" si="0"/>
        <v>4.7377000000000002</v>
      </c>
      <c r="G15" s="77">
        <f t="shared" si="1"/>
        <v>0.62565000000000004</v>
      </c>
      <c r="H15" s="81"/>
    </row>
    <row r="16" spans="1:15" ht="12.75" customHeight="1">
      <c r="A16">
        <v>202</v>
      </c>
      <c r="B16" s="76">
        <v>2.6273</v>
      </c>
      <c r="C16" s="76">
        <v>4.02E-2</v>
      </c>
      <c r="D16" s="76">
        <v>0.90239999999999998</v>
      </c>
      <c r="E16" s="76">
        <v>0.17100000000000001</v>
      </c>
      <c r="F16" s="73">
        <f t="shared" si="0"/>
        <v>3.7408999999999999</v>
      </c>
      <c r="G16" s="77">
        <f t="shared" si="1"/>
        <v>0.55679999999999996</v>
      </c>
      <c r="H16" s="81"/>
    </row>
    <row r="17" spans="1:8" ht="12.75" customHeight="1">
      <c r="A17">
        <v>210</v>
      </c>
      <c r="B17" s="76">
        <v>1.4479</v>
      </c>
      <c r="C17" s="76">
        <v>2.2100000000000002E-2</v>
      </c>
      <c r="D17" s="76">
        <v>0.52869999999999995</v>
      </c>
      <c r="E17" s="76">
        <v>0.17100000000000001</v>
      </c>
      <c r="F17" s="73">
        <f t="shared" si="0"/>
        <v>2.1696999999999997</v>
      </c>
      <c r="G17" s="77">
        <f t="shared" si="1"/>
        <v>0.3609</v>
      </c>
      <c r="H17" s="81"/>
    </row>
    <row r="18" spans="1:8" ht="12.75" customHeight="1">
      <c r="A18">
        <v>212</v>
      </c>
      <c r="B18" s="76">
        <v>1.2793000000000001</v>
      </c>
      <c r="C18" s="76">
        <v>1.9300000000000001E-2</v>
      </c>
      <c r="D18" s="76">
        <v>0.5827</v>
      </c>
      <c r="E18" s="76">
        <v>0.17100000000000001</v>
      </c>
      <c r="F18" s="73">
        <f t="shared" si="0"/>
        <v>2.0523000000000002</v>
      </c>
      <c r="G18" s="77">
        <f t="shared" si="1"/>
        <v>0.38650000000000001</v>
      </c>
      <c r="H18" s="81"/>
    </row>
    <row r="19" spans="1:8" ht="12.75" customHeight="1">
      <c r="A19">
        <v>214</v>
      </c>
      <c r="B19" s="76">
        <v>2.3252000000000002</v>
      </c>
      <c r="C19" s="76">
        <v>3.5700000000000003E-2</v>
      </c>
      <c r="D19" s="76">
        <v>0.7117</v>
      </c>
      <c r="E19" s="76">
        <v>0.17100000000000001</v>
      </c>
      <c r="F19" s="73">
        <f t="shared" si="0"/>
        <v>3.2435999999999998</v>
      </c>
      <c r="G19" s="77">
        <f t="shared" si="1"/>
        <v>0.4592</v>
      </c>
      <c r="H19" s="81"/>
    </row>
    <row r="20" spans="1:8" ht="12.75" customHeight="1">
      <c r="A20">
        <v>217</v>
      </c>
      <c r="B20" s="76">
        <v>1.3531</v>
      </c>
      <c r="C20" s="76">
        <v>2.0500000000000001E-2</v>
      </c>
      <c r="D20" s="76">
        <v>0.5847</v>
      </c>
      <c r="E20" s="76">
        <v>0.17100000000000001</v>
      </c>
      <c r="F20" s="73">
        <f t="shared" si="0"/>
        <v>2.1292999999999997</v>
      </c>
      <c r="G20" s="77">
        <f t="shared" si="1"/>
        <v>0.3881</v>
      </c>
      <c r="H20" s="81"/>
    </row>
    <row r="21" spans="1:8" ht="12.75" customHeight="1">
      <c r="A21">
        <v>219</v>
      </c>
      <c r="B21" s="76">
        <v>0.99409999999999998</v>
      </c>
      <c r="C21" s="76">
        <v>1.5100000000000001E-2</v>
      </c>
      <c r="D21" s="76">
        <v>0.4249</v>
      </c>
      <c r="E21" s="76">
        <v>0.17100000000000001</v>
      </c>
      <c r="F21" s="73">
        <f t="shared" si="0"/>
        <v>1.6051</v>
      </c>
      <c r="G21" s="77">
        <f t="shared" si="1"/>
        <v>0.30549999999999999</v>
      </c>
      <c r="H21" s="81"/>
    </row>
    <row r="22" spans="1:8" ht="12.75" customHeight="1">
      <c r="A22">
        <v>301</v>
      </c>
      <c r="B22" s="76">
        <v>1.2323</v>
      </c>
      <c r="C22" s="76">
        <v>1.8499999999999999E-2</v>
      </c>
      <c r="D22" s="76">
        <v>0.67659999999999998</v>
      </c>
      <c r="E22" s="76">
        <v>0.17100000000000001</v>
      </c>
      <c r="F22" s="73">
        <f t="shared" si="0"/>
        <v>2.0983999999999998</v>
      </c>
      <c r="G22" s="77">
        <f t="shared" si="1"/>
        <v>0.43304999999999999</v>
      </c>
      <c r="H22" s="81"/>
    </row>
    <row r="23" spans="1:8" ht="12.75" customHeight="1">
      <c r="A23">
        <v>302</v>
      </c>
      <c r="B23" s="76">
        <v>2.6964999999999999</v>
      </c>
      <c r="C23" s="76">
        <v>4.1099999999999998E-2</v>
      </c>
      <c r="D23" s="76">
        <v>1.0066999999999999</v>
      </c>
      <c r="E23" s="76">
        <v>0.17100000000000001</v>
      </c>
      <c r="F23" s="73">
        <f t="shared" si="0"/>
        <v>3.9152999999999998</v>
      </c>
      <c r="G23" s="77">
        <f t="shared" si="1"/>
        <v>0.60939999999999994</v>
      </c>
      <c r="H23" s="81"/>
    </row>
    <row r="24" spans="1:8" ht="12.75" customHeight="1">
      <c r="A24">
        <v>303</v>
      </c>
      <c r="B24" s="76">
        <v>2.4508000000000001</v>
      </c>
      <c r="C24" s="76">
        <v>3.73E-2</v>
      </c>
      <c r="D24" s="76">
        <v>0.97250000000000003</v>
      </c>
      <c r="E24" s="76">
        <v>0.17100000000000001</v>
      </c>
      <c r="F24" s="73">
        <f t="shared" si="0"/>
        <v>3.6316000000000002</v>
      </c>
      <c r="G24" s="77">
        <f t="shared" si="1"/>
        <v>0.59040000000000004</v>
      </c>
      <c r="H24" s="81"/>
    </row>
    <row r="25" spans="1:8" ht="12.75" customHeight="1">
      <c r="A25">
        <v>306</v>
      </c>
      <c r="B25" s="76">
        <v>1.1022000000000001</v>
      </c>
      <c r="C25" s="76">
        <v>1.6799999999999999E-2</v>
      </c>
      <c r="D25" s="76">
        <v>0.42759999999999998</v>
      </c>
      <c r="E25" s="76">
        <v>0.17100000000000001</v>
      </c>
      <c r="F25" s="73">
        <f t="shared" si="0"/>
        <v>1.7176</v>
      </c>
      <c r="G25" s="77">
        <f t="shared" si="1"/>
        <v>0.30769999999999997</v>
      </c>
      <c r="H25" s="81"/>
    </row>
    <row r="26" spans="1:8" ht="12.75" customHeight="1">
      <c r="A26">
        <v>307</v>
      </c>
      <c r="B26" s="76">
        <v>1.0659000000000001</v>
      </c>
      <c r="C26" s="76">
        <v>1.61E-2</v>
      </c>
      <c r="D26" s="76">
        <v>0.50070000000000003</v>
      </c>
      <c r="E26" s="76">
        <v>0.17100000000000001</v>
      </c>
      <c r="F26" s="73">
        <f t="shared" si="0"/>
        <v>1.7537</v>
      </c>
      <c r="G26" s="77">
        <f t="shared" si="1"/>
        <v>0.34390000000000004</v>
      </c>
      <c r="H26" s="81"/>
    </row>
    <row r="27" spans="1:8" ht="12.75" customHeight="1">
      <c r="A27">
        <v>308</v>
      </c>
      <c r="B27" s="76">
        <v>0.72309999999999997</v>
      </c>
      <c r="C27" s="76">
        <v>1.0699999999999999E-2</v>
      </c>
      <c r="D27" s="76">
        <v>0.46200000000000002</v>
      </c>
      <c r="E27" s="76">
        <v>0.17100000000000001</v>
      </c>
      <c r="F27" s="73">
        <f t="shared" si="0"/>
        <v>1.3668</v>
      </c>
      <c r="G27" s="77">
        <f t="shared" si="1"/>
        <v>0.32185000000000002</v>
      </c>
      <c r="H27" s="81"/>
    </row>
    <row r="28" spans="1:8" ht="12.75" customHeight="1">
      <c r="A28">
        <v>403</v>
      </c>
      <c r="B28" s="76">
        <v>2.0354000000000001</v>
      </c>
      <c r="C28" s="76">
        <v>3.09E-2</v>
      </c>
      <c r="D28" s="76">
        <v>0.86570000000000003</v>
      </c>
      <c r="E28" s="76">
        <v>0.17100000000000001</v>
      </c>
      <c r="F28" s="73">
        <f t="shared" si="0"/>
        <v>3.1029999999999998</v>
      </c>
      <c r="G28" s="77">
        <f t="shared" si="1"/>
        <v>0.53380000000000005</v>
      </c>
      <c r="H28" s="81"/>
    </row>
    <row r="29" spans="1:8" ht="12.75" customHeight="1">
      <c r="A29">
        <v>502</v>
      </c>
      <c r="B29" s="76">
        <v>1.1293</v>
      </c>
      <c r="C29" s="76">
        <v>1.7100000000000001E-2</v>
      </c>
      <c r="D29" s="76">
        <v>0.47239999999999999</v>
      </c>
      <c r="E29" s="76">
        <v>0.17100000000000001</v>
      </c>
      <c r="F29" s="73">
        <f t="shared" si="0"/>
        <v>1.7897999999999998</v>
      </c>
      <c r="G29" s="77">
        <f t="shared" si="1"/>
        <v>0.33024999999999999</v>
      </c>
      <c r="H29" s="81"/>
    </row>
    <row r="30" spans="1:8" ht="12.75" customHeight="1">
      <c r="A30">
        <v>504</v>
      </c>
      <c r="B30" s="76">
        <v>2.4401000000000002</v>
      </c>
      <c r="C30" s="76">
        <v>3.6900000000000002E-2</v>
      </c>
      <c r="D30" s="76">
        <v>1.0806</v>
      </c>
      <c r="E30" s="76">
        <v>0.17100000000000001</v>
      </c>
      <c r="F30" s="73">
        <f t="shared" si="0"/>
        <v>3.7286000000000001</v>
      </c>
      <c r="G30" s="77">
        <f t="shared" si="1"/>
        <v>0.64424999999999999</v>
      </c>
      <c r="H30" s="81"/>
    </row>
    <row r="31" spans="1:8" ht="12.75" customHeight="1">
      <c r="A31">
        <v>507</v>
      </c>
      <c r="B31" s="76">
        <v>3.6133000000000002</v>
      </c>
      <c r="C31" s="76">
        <v>5.4199999999999998E-2</v>
      </c>
      <c r="D31" s="76">
        <v>1.9782</v>
      </c>
      <c r="E31" s="76">
        <v>0.17100000000000001</v>
      </c>
      <c r="F31" s="73">
        <f t="shared" si="0"/>
        <v>5.8167</v>
      </c>
      <c r="G31" s="77">
        <f t="shared" si="1"/>
        <v>1.1016999999999999</v>
      </c>
      <c r="H31" s="81"/>
    </row>
    <row r="32" spans="1:8" ht="12.75" customHeight="1">
      <c r="A32">
        <v>508</v>
      </c>
      <c r="B32" s="76">
        <v>2.4274</v>
      </c>
      <c r="C32" s="76">
        <v>3.73E-2</v>
      </c>
      <c r="D32" s="76">
        <v>0.69220000000000004</v>
      </c>
      <c r="E32" s="76">
        <v>0.17100000000000001</v>
      </c>
      <c r="F32" s="73">
        <f t="shared" si="0"/>
        <v>3.3279000000000001</v>
      </c>
      <c r="G32" s="77">
        <f t="shared" si="1"/>
        <v>0.45025000000000004</v>
      </c>
      <c r="H32" s="81"/>
    </row>
    <row r="33" spans="1:8" ht="12.75" customHeight="1">
      <c r="A33">
        <v>509</v>
      </c>
      <c r="B33" s="76">
        <v>1.4625999999999999</v>
      </c>
      <c r="C33" s="76">
        <v>2.2499999999999999E-2</v>
      </c>
      <c r="D33" s="76">
        <v>0.40279999999999999</v>
      </c>
      <c r="E33" s="76">
        <v>0.17100000000000001</v>
      </c>
      <c r="F33" s="73">
        <f t="shared" si="0"/>
        <v>2.0589</v>
      </c>
      <c r="G33" s="77">
        <f t="shared" si="1"/>
        <v>0.29815000000000003</v>
      </c>
      <c r="H33" s="81"/>
    </row>
    <row r="34" spans="1:8" ht="12.75" customHeight="1">
      <c r="A34">
        <v>510</v>
      </c>
      <c r="B34" s="76">
        <v>2.9253</v>
      </c>
      <c r="C34" s="76">
        <v>4.41E-2</v>
      </c>
      <c r="D34" s="76">
        <v>1.4592000000000001</v>
      </c>
      <c r="E34" s="76">
        <v>0.17100000000000001</v>
      </c>
      <c r="F34" s="73">
        <f t="shared" si="0"/>
        <v>4.5995999999999997</v>
      </c>
      <c r="G34" s="77">
        <f t="shared" si="1"/>
        <v>0.83715000000000006</v>
      </c>
      <c r="H34" s="81"/>
    </row>
    <row r="35" spans="1:8" ht="12.75" customHeight="1">
      <c r="A35">
        <v>511</v>
      </c>
      <c r="B35" s="76">
        <v>1.9057999999999999</v>
      </c>
      <c r="C35" s="76">
        <v>2.8899999999999999E-2</v>
      </c>
      <c r="D35" s="76">
        <v>0.79530000000000001</v>
      </c>
      <c r="E35" s="76">
        <v>0.17100000000000001</v>
      </c>
      <c r="F35" s="73">
        <f t="shared" si="0"/>
        <v>2.9009999999999998</v>
      </c>
      <c r="G35" s="77">
        <f t="shared" si="1"/>
        <v>0.49760000000000004</v>
      </c>
      <c r="H35" s="81"/>
    </row>
    <row r="36" spans="1:8" ht="12.75" customHeight="1">
      <c r="A36">
        <v>512</v>
      </c>
      <c r="B36" s="76">
        <v>1.5414000000000001</v>
      </c>
      <c r="C36" s="76">
        <v>2.3199999999999998E-2</v>
      </c>
      <c r="D36" s="76">
        <v>0.74580000000000002</v>
      </c>
      <c r="E36" s="76">
        <v>0.17100000000000001</v>
      </c>
      <c r="F36" s="73">
        <f t="shared" si="0"/>
        <v>2.4813999999999998</v>
      </c>
      <c r="G36" s="77">
        <f t="shared" si="1"/>
        <v>0.47000000000000003</v>
      </c>
      <c r="H36" s="81"/>
    </row>
    <row r="37" spans="1:8" ht="12.75" customHeight="1">
      <c r="A37">
        <v>513</v>
      </c>
      <c r="B37" s="76">
        <v>1.2444999999999999</v>
      </c>
      <c r="C37" s="76">
        <v>1.89E-2</v>
      </c>
      <c r="D37" s="76">
        <v>0.53700000000000003</v>
      </c>
      <c r="E37" s="76">
        <v>0.17100000000000001</v>
      </c>
      <c r="F37" s="73">
        <f t="shared" si="0"/>
        <v>1.9713999999999998</v>
      </c>
      <c r="G37" s="77">
        <f t="shared" si="1"/>
        <v>0.36345000000000005</v>
      </c>
      <c r="H37" s="81"/>
    </row>
    <row r="38" spans="1:8" ht="12.75" customHeight="1">
      <c r="A38">
        <v>514</v>
      </c>
      <c r="B38" s="76">
        <v>1.7357</v>
      </c>
      <c r="C38" s="76">
        <v>2.6200000000000001E-2</v>
      </c>
      <c r="D38" s="76">
        <v>0.84730000000000005</v>
      </c>
      <c r="E38" s="76">
        <v>0.17100000000000001</v>
      </c>
      <c r="F38" s="73">
        <f t="shared" si="0"/>
        <v>2.7801999999999998</v>
      </c>
      <c r="G38" s="77">
        <f t="shared" si="1"/>
        <v>0.52224999999999999</v>
      </c>
      <c r="H38" s="81"/>
    </row>
    <row r="39" spans="1:8" ht="12.75" customHeight="1">
      <c r="A39">
        <v>516</v>
      </c>
      <c r="B39" s="76">
        <v>1.9384999999999999</v>
      </c>
      <c r="C39" s="76">
        <v>2.9399999999999999E-2</v>
      </c>
      <c r="D39" s="76">
        <v>0.82709999999999995</v>
      </c>
      <c r="E39" s="76">
        <v>0.17100000000000001</v>
      </c>
      <c r="F39" s="73">
        <f t="shared" si="0"/>
        <v>2.9659999999999997</v>
      </c>
      <c r="G39" s="77">
        <f t="shared" si="1"/>
        <v>0.51374999999999993</v>
      </c>
      <c r="H39" s="81"/>
    </row>
    <row r="40" spans="1:8" ht="12.75" customHeight="1">
      <c r="A40">
        <v>517</v>
      </c>
      <c r="B40" s="76">
        <v>2.2951999999999999</v>
      </c>
      <c r="C40" s="76">
        <v>3.49E-2</v>
      </c>
      <c r="D40" s="76">
        <v>0.94040000000000001</v>
      </c>
      <c r="E40" s="76">
        <v>0.17100000000000001</v>
      </c>
      <c r="F40" s="73">
        <f t="shared" si="0"/>
        <v>3.4414999999999996</v>
      </c>
      <c r="G40" s="77">
        <f t="shared" si="1"/>
        <v>0.57315000000000005</v>
      </c>
      <c r="H40" s="81"/>
    </row>
    <row r="41" spans="1:8" ht="12.75" customHeight="1">
      <c r="A41">
        <v>518</v>
      </c>
      <c r="B41" s="76">
        <v>1.8522000000000001</v>
      </c>
      <c r="C41" s="76">
        <v>2.8299999999999999E-2</v>
      </c>
      <c r="D41" s="76">
        <v>0.64829999999999999</v>
      </c>
      <c r="E41" s="76">
        <v>0.17100000000000001</v>
      </c>
      <c r="F41" s="73">
        <f t="shared" si="0"/>
        <v>2.6997999999999998</v>
      </c>
      <c r="G41" s="77">
        <f t="shared" si="1"/>
        <v>0.42380000000000001</v>
      </c>
      <c r="H41" s="81"/>
    </row>
    <row r="42" spans="1:8" ht="12.75" customHeight="1">
      <c r="A42">
        <v>519</v>
      </c>
      <c r="B42" s="76">
        <v>2.5143</v>
      </c>
      <c r="C42" s="76">
        <v>3.8300000000000001E-2</v>
      </c>
      <c r="D42" s="76">
        <v>0.93420000000000003</v>
      </c>
      <c r="E42" s="76">
        <v>0.17100000000000001</v>
      </c>
      <c r="F42" s="73">
        <f t="shared" si="0"/>
        <v>3.6577999999999999</v>
      </c>
      <c r="G42" s="77">
        <f t="shared" si="1"/>
        <v>0.57174999999999998</v>
      </c>
      <c r="H42" s="81"/>
    </row>
    <row r="43" spans="1:8" ht="12.75" customHeight="1">
      <c r="A43">
        <v>521</v>
      </c>
      <c r="B43" s="76">
        <v>0.92679999999999996</v>
      </c>
      <c r="C43" s="76">
        <v>1.4E-2</v>
      </c>
      <c r="D43" s="76">
        <v>0.46079999999999999</v>
      </c>
      <c r="E43" s="76">
        <v>0.17100000000000001</v>
      </c>
      <c r="F43" s="73">
        <f t="shared" si="0"/>
        <v>1.5726</v>
      </c>
      <c r="G43" s="77">
        <f t="shared" si="1"/>
        <v>0.32290000000000002</v>
      </c>
      <c r="H43" s="81"/>
    </row>
    <row r="44" spans="1:8" ht="12.75" customHeight="1">
      <c r="A44">
        <v>540</v>
      </c>
      <c r="B44" s="76">
        <v>2.1999999999999999E-2</v>
      </c>
      <c r="C44" s="76">
        <v>2.9999999999999997E-4</v>
      </c>
      <c r="D44" s="76">
        <v>1.0699999999999999E-2</v>
      </c>
      <c r="E44" s="76">
        <v>1.4E-3</v>
      </c>
      <c r="F44" s="73">
        <f t="shared" si="0"/>
        <v>3.44E-2</v>
      </c>
      <c r="G44" s="77">
        <f t="shared" si="1"/>
        <v>6.1999999999999998E-3</v>
      </c>
      <c r="H44" s="81" t="s">
        <v>47</v>
      </c>
    </row>
    <row r="45" spans="1:8" ht="12.75" customHeight="1">
      <c r="A45">
        <v>541</v>
      </c>
      <c r="B45" s="76">
        <v>1.26E-2</v>
      </c>
      <c r="C45" s="76">
        <v>2.0000000000000001E-4</v>
      </c>
      <c r="D45" s="76">
        <v>5.7000000000000002E-3</v>
      </c>
      <c r="E45" s="76">
        <v>1.4E-3</v>
      </c>
      <c r="F45" s="73">
        <f t="shared" si="0"/>
        <v>1.9900000000000001E-2</v>
      </c>
      <c r="G45" s="77">
        <f t="shared" si="1"/>
        <v>3.65E-3</v>
      </c>
      <c r="H45" s="81" t="s">
        <v>47</v>
      </c>
    </row>
    <row r="46" spans="1:8" ht="12.75" customHeight="1">
      <c r="A46">
        <v>550</v>
      </c>
      <c r="B46" s="76">
        <v>5.7299999999999997E-2</v>
      </c>
      <c r="C46" s="76">
        <v>8.9999999999999998E-4</v>
      </c>
      <c r="D46" s="76">
        <v>2.1499999999999998E-2</v>
      </c>
      <c r="E46" s="76">
        <v>1.4E-3</v>
      </c>
      <c r="F46" s="73">
        <f t="shared" si="0"/>
        <v>8.1099999999999992E-2</v>
      </c>
      <c r="G46" s="77">
        <f t="shared" si="1"/>
        <v>1.1899999999999999E-2</v>
      </c>
      <c r="H46" s="81" t="s">
        <v>47</v>
      </c>
    </row>
    <row r="47" spans="1:8" ht="12.75" customHeight="1">
      <c r="A47">
        <v>551</v>
      </c>
      <c r="B47" s="76">
        <v>1.9099999999999999E-2</v>
      </c>
      <c r="C47" s="76">
        <v>2.9999999999999997E-4</v>
      </c>
      <c r="D47" s="76">
        <v>7.6E-3</v>
      </c>
      <c r="E47" s="76">
        <v>1.4E-3</v>
      </c>
      <c r="F47" s="73">
        <f t="shared" si="0"/>
        <v>2.8399999999999998E-2</v>
      </c>
      <c r="G47" s="77">
        <f t="shared" si="1"/>
        <v>4.6500000000000005E-3</v>
      </c>
      <c r="H47" s="81" t="s">
        <v>47</v>
      </c>
    </row>
    <row r="48" spans="1:8" ht="12.75" customHeight="1">
      <c r="A48">
        <v>601</v>
      </c>
      <c r="B48" s="76">
        <v>0.74680000000000002</v>
      </c>
      <c r="C48" s="76">
        <v>1.14E-2</v>
      </c>
      <c r="D48" s="76">
        <v>0.28249999999999997</v>
      </c>
      <c r="E48" s="76">
        <v>0.17100000000000001</v>
      </c>
      <c r="F48" s="73">
        <f t="shared" si="0"/>
        <v>1.2117</v>
      </c>
      <c r="G48" s="77">
        <f t="shared" si="1"/>
        <v>0.23244999999999999</v>
      </c>
      <c r="H48" s="81"/>
    </row>
    <row r="49" spans="1:8" ht="12.75" customHeight="1">
      <c r="A49">
        <v>602</v>
      </c>
      <c r="B49" s="76">
        <v>1.1533</v>
      </c>
      <c r="C49" s="76">
        <v>1.78E-2</v>
      </c>
      <c r="D49" s="76">
        <v>0.29239999999999999</v>
      </c>
      <c r="E49" s="76">
        <v>0.17100000000000001</v>
      </c>
      <c r="F49" s="73">
        <f t="shared" si="0"/>
        <v>1.6345000000000001</v>
      </c>
      <c r="G49" s="77">
        <f t="shared" si="1"/>
        <v>0.24059999999999998</v>
      </c>
      <c r="H49" s="81"/>
    </row>
    <row r="50" spans="1:8" ht="12.75" customHeight="1">
      <c r="A50">
        <v>603</v>
      </c>
      <c r="B50" s="76">
        <v>1.2588999999999999</v>
      </c>
      <c r="C50" s="76">
        <v>1.9300000000000001E-2</v>
      </c>
      <c r="D50" s="76">
        <v>0.42409999999999998</v>
      </c>
      <c r="E50" s="76">
        <v>0.17100000000000001</v>
      </c>
      <c r="F50" s="73">
        <f t="shared" si="0"/>
        <v>1.8733</v>
      </c>
      <c r="G50" s="77">
        <f t="shared" si="1"/>
        <v>0.30719999999999997</v>
      </c>
      <c r="H50" s="81"/>
    </row>
    <row r="51" spans="1:8" ht="12.75" customHeight="1">
      <c r="A51">
        <v>604</v>
      </c>
      <c r="B51" s="76">
        <v>1.3621000000000001</v>
      </c>
      <c r="C51" s="76">
        <v>2.0400000000000001E-2</v>
      </c>
      <c r="D51" s="76">
        <v>0.72850000000000004</v>
      </c>
      <c r="E51" s="76">
        <v>0.17100000000000001</v>
      </c>
      <c r="F51" s="73">
        <f t="shared" si="0"/>
        <v>2.282</v>
      </c>
      <c r="G51" s="77">
        <f t="shared" si="1"/>
        <v>0.45995000000000003</v>
      </c>
      <c r="H51" s="81"/>
    </row>
    <row r="52" spans="1:8" ht="12.75" customHeight="1">
      <c r="A52">
        <v>606</v>
      </c>
      <c r="B52" s="76">
        <v>0.74780000000000002</v>
      </c>
      <c r="C52" s="76">
        <v>1.1299999999999999E-2</v>
      </c>
      <c r="D52" s="76">
        <v>0.3669</v>
      </c>
      <c r="E52" s="76">
        <v>0.17100000000000001</v>
      </c>
      <c r="F52" s="73">
        <f t="shared" si="0"/>
        <v>1.2969999999999999</v>
      </c>
      <c r="G52" s="77">
        <f t="shared" si="1"/>
        <v>0.27460000000000001</v>
      </c>
      <c r="H52" s="81"/>
    </row>
    <row r="53" spans="1:8" ht="12.75" customHeight="1">
      <c r="A53">
        <v>607</v>
      </c>
      <c r="B53" s="76">
        <v>1.0648</v>
      </c>
      <c r="C53" s="76">
        <v>1.61E-2</v>
      </c>
      <c r="D53" s="76">
        <v>0.4607</v>
      </c>
      <c r="E53" s="76">
        <v>0.17100000000000001</v>
      </c>
      <c r="F53" s="73">
        <f t="shared" si="0"/>
        <v>1.7125999999999999</v>
      </c>
      <c r="G53" s="77">
        <f t="shared" si="1"/>
        <v>0.32390000000000002</v>
      </c>
      <c r="H53" s="81"/>
    </row>
    <row r="54" spans="1:8" ht="12.75" customHeight="1">
      <c r="A54">
        <v>608</v>
      </c>
      <c r="B54" s="76">
        <v>0.58889999999999998</v>
      </c>
      <c r="C54" s="76">
        <v>8.9999999999999993E-3</v>
      </c>
      <c r="D54" s="76">
        <v>0.22090000000000001</v>
      </c>
      <c r="E54" s="76">
        <v>0.17100000000000001</v>
      </c>
      <c r="F54" s="73">
        <f t="shared" si="0"/>
        <v>0.98980000000000001</v>
      </c>
      <c r="G54" s="77">
        <f t="shared" si="1"/>
        <v>0.20045000000000002</v>
      </c>
      <c r="H54" s="81"/>
    </row>
    <row r="55" spans="1:8" ht="12.75" customHeight="1">
      <c r="A55">
        <v>701</v>
      </c>
      <c r="B55" s="76">
        <v>2.1360999999999999</v>
      </c>
      <c r="C55" s="76">
        <v>3.2800000000000003E-2</v>
      </c>
      <c r="D55" s="76">
        <v>0.62909999999999999</v>
      </c>
      <c r="E55" s="76">
        <v>0.17100000000000001</v>
      </c>
      <c r="F55" s="73">
        <f t="shared" si="0"/>
        <v>2.9689999999999999</v>
      </c>
      <c r="G55" s="77">
        <f t="shared" si="1"/>
        <v>0.41645000000000004</v>
      </c>
      <c r="H55" s="81"/>
    </row>
    <row r="56" spans="1:8" ht="12.75" customHeight="1">
      <c r="A56">
        <v>803</v>
      </c>
      <c r="B56" s="76">
        <v>0.88970000000000005</v>
      </c>
      <c r="C56" s="76">
        <v>1.35E-2</v>
      </c>
      <c r="D56" s="76">
        <v>0.37080000000000002</v>
      </c>
      <c r="E56" s="76">
        <v>0.17100000000000001</v>
      </c>
      <c r="F56" s="73">
        <f t="shared" si="0"/>
        <v>1.4450000000000001</v>
      </c>
      <c r="G56" s="77">
        <f t="shared" si="1"/>
        <v>0.27765000000000001</v>
      </c>
      <c r="H56" s="81"/>
    </row>
    <row r="57" spans="1:8" ht="12.75" customHeight="1">
      <c r="A57">
        <v>901</v>
      </c>
      <c r="B57" s="76">
        <v>1.8522000000000001</v>
      </c>
      <c r="C57" s="76">
        <v>2.8299999999999999E-2</v>
      </c>
      <c r="D57" s="76">
        <v>0.64829999999999999</v>
      </c>
      <c r="E57" s="76">
        <v>0.17100000000000001</v>
      </c>
      <c r="F57" s="73">
        <f t="shared" si="0"/>
        <v>2.6997999999999998</v>
      </c>
      <c r="G57" s="77">
        <f t="shared" si="1"/>
        <v>0.42380000000000001</v>
      </c>
      <c r="H57" s="81"/>
    </row>
    <row r="58" spans="1:8" ht="12.75" customHeight="1">
      <c r="A58">
        <v>1002</v>
      </c>
      <c r="B58" s="76">
        <v>1.1596</v>
      </c>
      <c r="C58" s="76">
        <v>1.7600000000000001E-2</v>
      </c>
      <c r="D58" s="76">
        <v>0.47449999999999998</v>
      </c>
      <c r="E58" s="76">
        <v>0.17100000000000001</v>
      </c>
      <c r="F58" s="73">
        <f t="shared" si="0"/>
        <v>1.8227</v>
      </c>
      <c r="G58" s="77">
        <f t="shared" si="1"/>
        <v>0.33155000000000001</v>
      </c>
      <c r="H58" s="81"/>
    </row>
    <row r="59" spans="1:8" ht="12.75" customHeight="1">
      <c r="A59">
        <v>1003</v>
      </c>
      <c r="B59" s="76">
        <v>0.77649999999999997</v>
      </c>
      <c r="C59" s="76">
        <v>1.17E-2</v>
      </c>
      <c r="D59" s="76">
        <v>0.36530000000000001</v>
      </c>
      <c r="E59" s="76">
        <v>0.17100000000000001</v>
      </c>
      <c r="F59" s="73">
        <f t="shared" si="0"/>
        <v>1.3245</v>
      </c>
      <c r="G59" s="77">
        <f t="shared" si="1"/>
        <v>0.27400000000000002</v>
      </c>
      <c r="H59" s="81"/>
    </row>
    <row r="60" spans="1:8" ht="12.75" customHeight="1">
      <c r="A60">
        <v>1004</v>
      </c>
      <c r="B60" s="76">
        <v>0.71230000000000004</v>
      </c>
      <c r="C60" s="76">
        <v>1.09E-2</v>
      </c>
      <c r="D60" s="76">
        <v>0.23899999999999999</v>
      </c>
      <c r="E60" s="76">
        <v>0.17100000000000001</v>
      </c>
      <c r="F60" s="73">
        <f t="shared" si="0"/>
        <v>1.1332</v>
      </c>
      <c r="G60" s="77">
        <f t="shared" si="1"/>
        <v>0.21045</v>
      </c>
      <c r="H60" s="81"/>
    </row>
    <row r="61" spans="1:8" ht="12.75" customHeight="1">
      <c r="A61">
        <v>1005</v>
      </c>
      <c r="B61" s="76">
        <v>13.313800000000001</v>
      </c>
      <c r="C61" s="76">
        <v>0.2034</v>
      </c>
      <c r="D61" s="76">
        <v>4.6604000000000001</v>
      </c>
      <c r="E61" s="76">
        <v>0.17100000000000001</v>
      </c>
      <c r="F61" s="73">
        <f t="shared" si="0"/>
        <v>18.348600000000001</v>
      </c>
      <c r="G61" s="77">
        <f t="shared" si="1"/>
        <v>2.5174000000000003</v>
      </c>
      <c r="H61" s="81"/>
    </row>
    <row r="62" spans="1:8" ht="12.75" customHeight="1">
      <c r="A62">
        <v>1006</v>
      </c>
      <c r="B62" s="76">
        <v>0.33129999999999998</v>
      </c>
      <c r="C62" s="76">
        <v>5.0000000000000001E-3</v>
      </c>
      <c r="D62" s="76">
        <v>0.1555</v>
      </c>
      <c r="E62" s="76">
        <v>0.17100000000000001</v>
      </c>
      <c r="F62" s="73">
        <f t="shared" si="0"/>
        <v>0.66280000000000006</v>
      </c>
      <c r="G62" s="77">
        <f t="shared" si="1"/>
        <v>0.16575000000000001</v>
      </c>
      <c r="H62" s="81"/>
    </row>
    <row r="63" spans="1:8" ht="12.75" customHeight="1">
      <c r="A63">
        <v>1007</v>
      </c>
      <c r="B63" s="76">
        <v>0.44280000000000003</v>
      </c>
      <c r="C63" s="76">
        <v>6.7000000000000002E-3</v>
      </c>
      <c r="D63" s="76">
        <v>0.2162</v>
      </c>
      <c r="E63" s="76">
        <v>0.17100000000000001</v>
      </c>
      <c r="F63" s="73">
        <f t="shared" si="0"/>
        <v>0.8367</v>
      </c>
      <c r="G63" s="77">
        <f t="shared" si="1"/>
        <v>0.19695000000000001</v>
      </c>
      <c r="H63" s="81"/>
    </row>
    <row r="64" spans="1:8" ht="12.75" customHeight="1">
      <c r="A64">
        <v>1101</v>
      </c>
      <c r="B64" s="76">
        <v>1.5663</v>
      </c>
      <c r="C64" s="76">
        <v>2.3699999999999999E-2</v>
      </c>
      <c r="D64" s="76">
        <v>0.70189999999999997</v>
      </c>
      <c r="E64" s="76">
        <v>0.17100000000000001</v>
      </c>
      <c r="F64" s="73">
        <f t="shared" si="0"/>
        <v>2.4628999999999999</v>
      </c>
      <c r="G64" s="77">
        <f t="shared" si="1"/>
        <v>0.44830000000000003</v>
      </c>
      <c r="H64" s="81"/>
    </row>
    <row r="65" spans="1:8" ht="12.75" customHeight="1">
      <c r="A65">
        <v>1102</v>
      </c>
      <c r="B65" s="76">
        <v>2.3923999999999999</v>
      </c>
      <c r="C65" s="76">
        <v>3.6600000000000001E-2</v>
      </c>
      <c r="D65" s="76">
        <v>0.80720000000000003</v>
      </c>
      <c r="E65" s="76">
        <v>0.17100000000000001</v>
      </c>
      <c r="F65" s="73">
        <f t="shared" si="0"/>
        <v>3.4071999999999996</v>
      </c>
      <c r="G65" s="77">
        <f t="shared" si="1"/>
        <v>0.50739999999999996</v>
      </c>
      <c r="H65" s="81"/>
    </row>
    <row r="66" spans="1:8" ht="12.75" customHeight="1">
      <c r="A66">
        <v>1103</v>
      </c>
      <c r="B66" s="76">
        <v>1.5269999999999999</v>
      </c>
      <c r="C66" s="76">
        <v>2.3199999999999998E-2</v>
      </c>
      <c r="D66" s="76">
        <v>0.63839999999999997</v>
      </c>
      <c r="E66" s="76">
        <v>0.17100000000000001</v>
      </c>
      <c r="F66" s="73">
        <f t="shared" si="0"/>
        <v>2.3595999999999995</v>
      </c>
      <c r="G66" s="77">
        <f t="shared" si="1"/>
        <v>0.4163</v>
      </c>
      <c r="H66" s="81"/>
    </row>
    <row r="67" spans="1:8" ht="12.75" customHeight="1">
      <c r="A67">
        <v>1104</v>
      </c>
      <c r="B67" s="76">
        <v>0.83350000000000002</v>
      </c>
      <c r="C67" s="76">
        <v>1.2500000000000001E-2</v>
      </c>
      <c r="D67" s="76">
        <v>0.47360000000000002</v>
      </c>
      <c r="E67" s="76">
        <v>0.17100000000000001</v>
      </c>
      <c r="F67" s="73">
        <f t="shared" si="0"/>
        <v>1.4905999999999999</v>
      </c>
      <c r="G67" s="77">
        <f t="shared" si="1"/>
        <v>0.32855000000000001</v>
      </c>
      <c r="H67" s="81"/>
    </row>
    <row r="68" spans="1:8" ht="12.75" customHeight="1">
      <c r="A68">
        <v>1105</v>
      </c>
      <c r="B68" s="76">
        <v>1.0598000000000001</v>
      </c>
      <c r="C68" s="76">
        <v>1.61E-2</v>
      </c>
      <c r="D68" s="76">
        <v>0.46050000000000002</v>
      </c>
      <c r="E68" s="76">
        <v>0.17100000000000001</v>
      </c>
      <c r="F68" s="73">
        <f t="shared" si="0"/>
        <v>1.7074</v>
      </c>
      <c r="G68" s="77">
        <f t="shared" si="1"/>
        <v>0.32380000000000003</v>
      </c>
      <c r="H68" s="81"/>
    </row>
    <row r="69" spans="1:8" ht="12.75" customHeight="1">
      <c r="A69">
        <v>1106</v>
      </c>
      <c r="B69" s="76">
        <v>0.4889</v>
      </c>
      <c r="C69" s="76">
        <v>7.3000000000000001E-3</v>
      </c>
      <c r="D69" s="76">
        <v>0.3165</v>
      </c>
      <c r="E69" s="76">
        <v>0.17100000000000001</v>
      </c>
      <c r="F69" s="73">
        <f t="shared" si="0"/>
        <v>0.98370000000000002</v>
      </c>
      <c r="G69" s="77">
        <f t="shared" si="1"/>
        <v>0.24740000000000001</v>
      </c>
      <c r="H69" s="81"/>
    </row>
    <row r="70" spans="1:8" ht="12.75" customHeight="1">
      <c r="A70">
        <v>1108</v>
      </c>
      <c r="B70" s="76">
        <v>0.68669999999999998</v>
      </c>
      <c r="C70" s="76">
        <v>1.03E-2</v>
      </c>
      <c r="D70" s="76">
        <v>0.40079999999999999</v>
      </c>
      <c r="E70" s="76">
        <v>0.17100000000000001</v>
      </c>
      <c r="F70" s="73">
        <f t="shared" si="0"/>
        <v>1.2687999999999999</v>
      </c>
      <c r="G70" s="77">
        <f t="shared" si="1"/>
        <v>0.29104999999999998</v>
      </c>
      <c r="H70" s="81"/>
    </row>
    <row r="71" spans="1:8" ht="12.75" customHeight="1">
      <c r="A71">
        <v>1109</v>
      </c>
      <c r="B71" s="76">
        <v>2.8511000000000002</v>
      </c>
      <c r="C71" s="76">
        <v>4.3299999999999998E-2</v>
      </c>
      <c r="D71" s="76">
        <v>1.1736</v>
      </c>
      <c r="E71" s="76">
        <v>0.17100000000000001</v>
      </c>
      <c r="F71" s="73">
        <f t="shared" si="0"/>
        <v>4.2389999999999999</v>
      </c>
      <c r="G71" s="77">
        <f t="shared" si="1"/>
        <v>0.69394999999999996</v>
      </c>
      <c r="H71" s="81"/>
    </row>
    <row r="72" spans="1:8" ht="12.75" customHeight="1">
      <c r="A72">
        <v>1301</v>
      </c>
      <c r="B72" s="76">
        <v>0.92669999999999997</v>
      </c>
      <c r="C72" s="76">
        <v>1.41E-2</v>
      </c>
      <c r="D72" s="76">
        <v>0.39560000000000001</v>
      </c>
      <c r="E72" s="76">
        <v>0.17100000000000001</v>
      </c>
      <c r="F72" s="73">
        <f t="shared" ref="F72:F135" si="2">+SUM(B72:E72)</f>
        <v>1.5074000000000001</v>
      </c>
      <c r="G72" s="77">
        <f t="shared" ref="G72:G135" si="3">+SUM(C72:E72)/2</f>
        <v>0.29035</v>
      </c>
      <c r="H72" s="81"/>
    </row>
    <row r="73" spans="1:8" ht="12.75" customHeight="1">
      <c r="A73">
        <v>1303</v>
      </c>
      <c r="B73" s="76">
        <v>0.59630000000000005</v>
      </c>
      <c r="C73" s="76">
        <v>9.1000000000000004E-3</v>
      </c>
      <c r="D73" s="76">
        <v>0.23050000000000001</v>
      </c>
      <c r="E73" s="76">
        <v>0.17100000000000001</v>
      </c>
      <c r="F73" s="73">
        <f t="shared" si="2"/>
        <v>1.0069000000000001</v>
      </c>
      <c r="G73" s="77">
        <f t="shared" si="3"/>
        <v>0.20530000000000001</v>
      </c>
      <c r="H73" s="81"/>
    </row>
    <row r="74" spans="1:8" ht="12.75" customHeight="1">
      <c r="A74">
        <v>3603</v>
      </c>
      <c r="B74" s="76">
        <v>0.62560000000000004</v>
      </c>
      <c r="C74" s="76">
        <v>9.2999999999999992E-3</v>
      </c>
      <c r="D74" s="76">
        <v>0.36759999999999998</v>
      </c>
      <c r="E74" s="76">
        <v>0.17100000000000001</v>
      </c>
      <c r="F74" s="73">
        <f t="shared" si="2"/>
        <v>1.1735</v>
      </c>
      <c r="G74" s="77">
        <f t="shared" si="3"/>
        <v>0.27394999999999997</v>
      </c>
      <c r="H74" s="81"/>
    </row>
    <row r="75" spans="1:8" ht="12.75" customHeight="1">
      <c r="A75">
        <v>3604</v>
      </c>
      <c r="B75" s="76">
        <v>1.1811</v>
      </c>
      <c r="C75" s="76">
        <v>1.77E-2</v>
      </c>
      <c r="D75" s="76">
        <v>0.64829999999999999</v>
      </c>
      <c r="E75" s="76">
        <v>0.17100000000000001</v>
      </c>
      <c r="F75" s="73">
        <f t="shared" si="2"/>
        <v>2.0181</v>
      </c>
      <c r="G75" s="77">
        <f t="shared" si="3"/>
        <v>0.41850000000000004</v>
      </c>
      <c r="H75" s="81"/>
    </row>
    <row r="76" spans="1:8" ht="12.75" customHeight="1">
      <c r="A76">
        <v>3605</v>
      </c>
      <c r="B76" s="76">
        <v>0.59379999999999999</v>
      </c>
      <c r="C76" s="76">
        <v>8.8999999999999999E-3</v>
      </c>
      <c r="D76" s="76">
        <v>0.33929999999999999</v>
      </c>
      <c r="E76" s="76">
        <v>0.17100000000000001</v>
      </c>
      <c r="F76" s="73">
        <f t="shared" si="2"/>
        <v>1.113</v>
      </c>
      <c r="G76" s="77">
        <f t="shared" si="3"/>
        <v>0.2596</v>
      </c>
      <c r="H76" s="81"/>
    </row>
    <row r="77" spans="1:8" ht="12.75" customHeight="1">
      <c r="A77">
        <v>3701</v>
      </c>
      <c r="B77" s="76">
        <v>0.4229</v>
      </c>
      <c r="C77" s="76">
        <v>6.4000000000000003E-3</v>
      </c>
      <c r="D77" s="76">
        <v>0.18229999999999999</v>
      </c>
      <c r="E77" s="76">
        <v>0.17100000000000001</v>
      </c>
      <c r="F77" s="73">
        <f t="shared" si="2"/>
        <v>0.78260000000000007</v>
      </c>
      <c r="G77" s="77">
        <f t="shared" si="3"/>
        <v>0.17985000000000001</v>
      </c>
      <c r="H77" s="81"/>
    </row>
    <row r="78" spans="1:8" ht="12.75" customHeight="1">
      <c r="A78">
        <v>3702</v>
      </c>
      <c r="B78" s="76">
        <v>0.46939999999999998</v>
      </c>
      <c r="C78" s="76">
        <v>7.0000000000000001E-3</v>
      </c>
      <c r="D78" s="76">
        <v>0.28089999999999998</v>
      </c>
      <c r="E78" s="76">
        <v>0.17100000000000001</v>
      </c>
      <c r="F78" s="73">
        <f t="shared" si="2"/>
        <v>0.92830000000000001</v>
      </c>
      <c r="G78" s="77">
        <f t="shared" si="3"/>
        <v>0.22944999999999999</v>
      </c>
      <c r="H78" s="81"/>
    </row>
    <row r="79" spans="1:8" ht="12.75" customHeight="1">
      <c r="A79">
        <v>3708</v>
      </c>
      <c r="B79" s="76">
        <v>0.88670000000000004</v>
      </c>
      <c r="C79" s="76">
        <v>1.3299999999999999E-2</v>
      </c>
      <c r="D79" s="76">
        <v>0.46089999999999998</v>
      </c>
      <c r="E79" s="76">
        <v>0.17100000000000001</v>
      </c>
      <c r="F79" s="73">
        <f t="shared" si="2"/>
        <v>1.5319</v>
      </c>
      <c r="G79" s="77">
        <f t="shared" si="3"/>
        <v>0.3226</v>
      </c>
      <c r="H79" s="81"/>
    </row>
    <row r="80" spans="1:8" ht="12.75" customHeight="1">
      <c r="A80">
        <v>3802</v>
      </c>
      <c r="B80" s="76">
        <v>0.25940000000000002</v>
      </c>
      <c r="C80" s="76">
        <v>3.8999999999999998E-3</v>
      </c>
      <c r="D80" s="76">
        <v>0.1595</v>
      </c>
      <c r="E80" s="76">
        <v>0.17100000000000001</v>
      </c>
      <c r="F80" s="73">
        <f t="shared" si="2"/>
        <v>0.59380000000000011</v>
      </c>
      <c r="G80" s="77">
        <f t="shared" si="3"/>
        <v>0.16720000000000002</v>
      </c>
      <c r="H80" s="81"/>
    </row>
    <row r="81" spans="1:8" ht="12.75" customHeight="1">
      <c r="A81">
        <v>3808</v>
      </c>
      <c r="B81" s="76">
        <v>0.55079999999999996</v>
      </c>
      <c r="C81" s="76">
        <v>8.3000000000000001E-3</v>
      </c>
      <c r="D81" s="76">
        <v>0.28820000000000001</v>
      </c>
      <c r="E81" s="76">
        <v>0.17100000000000001</v>
      </c>
      <c r="F81" s="73">
        <f t="shared" si="2"/>
        <v>1.0183</v>
      </c>
      <c r="G81" s="77">
        <f t="shared" si="3"/>
        <v>0.23375000000000001</v>
      </c>
      <c r="H81" s="81"/>
    </row>
    <row r="82" spans="1:8" ht="12.75" customHeight="1">
      <c r="A82">
        <v>3901</v>
      </c>
      <c r="B82" s="76">
        <v>0.15540000000000001</v>
      </c>
      <c r="C82" s="76">
        <v>2.3E-3</v>
      </c>
      <c r="D82" s="76">
        <v>0.12989999999999999</v>
      </c>
      <c r="E82" s="76">
        <v>0.17100000000000001</v>
      </c>
      <c r="F82" s="73">
        <f t="shared" si="2"/>
        <v>0.45860000000000001</v>
      </c>
      <c r="G82" s="77">
        <f t="shared" si="3"/>
        <v>0.15160000000000001</v>
      </c>
      <c r="H82" s="81"/>
    </row>
    <row r="83" spans="1:8" ht="12.75" customHeight="1">
      <c r="A83">
        <v>3902</v>
      </c>
      <c r="B83" s="76">
        <v>0.66359999999999997</v>
      </c>
      <c r="C83" s="76">
        <v>9.7999999999999997E-3</v>
      </c>
      <c r="D83" s="76">
        <v>0.44309999999999999</v>
      </c>
      <c r="E83" s="76">
        <v>0.17100000000000001</v>
      </c>
      <c r="F83" s="73">
        <f t="shared" si="2"/>
        <v>1.2875000000000001</v>
      </c>
      <c r="G83" s="77">
        <f t="shared" si="3"/>
        <v>0.31195000000000001</v>
      </c>
      <c r="H83" s="81"/>
    </row>
    <row r="84" spans="1:8" ht="12.75" customHeight="1">
      <c r="A84">
        <v>3903</v>
      </c>
      <c r="B84" s="76">
        <v>1.0330999999999999</v>
      </c>
      <c r="C84" s="76">
        <v>1.5299999999999999E-2</v>
      </c>
      <c r="D84" s="76">
        <v>0.68989999999999996</v>
      </c>
      <c r="E84" s="76">
        <v>0.17100000000000001</v>
      </c>
      <c r="F84" s="73">
        <f t="shared" si="2"/>
        <v>1.9093</v>
      </c>
      <c r="G84" s="77">
        <f t="shared" si="3"/>
        <v>0.43809999999999999</v>
      </c>
      <c r="H84" s="81"/>
    </row>
    <row r="85" spans="1:8" ht="12.75" customHeight="1">
      <c r="A85">
        <v>3905</v>
      </c>
      <c r="B85" s="76">
        <v>0.1613</v>
      </c>
      <c r="C85" s="76">
        <v>2.3999999999999998E-3</v>
      </c>
      <c r="D85" s="76">
        <v>0.13250000000000001</v>
      </c>
      <c r="E85" s="76">
        <v>0.17100000000000001</v>
      </c>
      <c r="F85" s="73">
        <f t="shared" si="2"/>
        <v>0.46720000000000006</v>
      </c>
      <c r="G85" s="77">
        <f t="shared" si="3"/>
        <v>0.15295000000000003</v>
      </c>
      <c r="H85" s="81"/>
    </row>
    <row r="86" spans="1:8" ht="12.75" customHeight="1">
      <c r="A86">
        <v>3906</v>
      </c>
      <c r="B86" s="76">
        <v>0.62380000000000002</v>
      </c>
      <c r="C86" s="76">
        <v>9.1999999999999998E-3</v>
      </c>
      <c r="D86" s="76">
        <v>0.44309999999999999</v>
      </c>
      <c r="E86" s="76">
        <v>0.17100000000000001</v>
      </c>
      <c r="F86" s="73">
        <f t="shared" si="2"/>
        <v>1.2471000000000001</v>
      </c>
      <c r="G86" s="77">
        <f t="shared" si="3"/>
        <v>0.31164999999999998</v>
      </c>
      <c r="H86" s="81"/>
    </row>
    <row r="87" spans="1:8" ht="12.75" customHeight="1">
      <c r="A87">
        <v>3909</v>
      </c>
      <c r="B87" s="76">
        <v>0.31509999999999999</v>
      </c>
      <c r="C87" s="76">
        <v>4.5999999999999999E-3</v>
      </c>
      <c r="D87" s="76">
        <v>0.22550000000000001</v>
      </c>
      <c r="E87" s="76">
        <v>0.17100000000000001</v>
      </c>
      <c r="F87" s="73">
        <f t="shared" si="2"/>
        <v>0.71620000000000006</v>
      </c>
      <c r="G87" s="77">
        <f t="shared" si="3"/>
        <v>0.20055000000000001</v>
      </c>
      <c r="H87" s="81"/>
    </row>
    <row r="88" spans="1:8" ht="12.75" customHeight="1">
      <c r="A88">
        <v>4101</v>
      </c>
      <c r="B88" s="76">
        <v>0.26869999999999999</v>
      </c>
      <c r="C88" s="76">
        <v>4.0000000000000001E-3</v>
      </c>
      <c r="D88" s="76">
        <v>0.1663</v>
      </c>
      <c r="E88" s="76">
        <v>0.17100000000000001</v>
      </c>
      <c r="F88" s="73">
        <f t="shared" si="2"/>
        <v>0.61</v>
      </c>
      <c r="G88" s="77">
        <f t="shared" si="3"/>
        <v>0.17065000000000002</v>
      </c>
      <c r="H88" s="81"/>
    </row>
    <row r="89" spans="1:8" ht="12.75" customHeight="1">
      <c r="A89">
        <v>4103</v>
      </c>
      <c r="B89" s="76">
        <v>0.7651</v>
      </c>
      <c r="C89" s="76">
        <v>1.14E-2</v>
      </c>
      <c r="D89" s="76">
        <v>0.4577</v>
      </c>
      <c r="E89" s="76">
        <v>0.17100000000000001</v>
      </c>
      <c r="F89" s="73">
        <f t="shared" si="2"/>
        <v>1.4052</v>
      </c>
      <c r="G89" s="77">
        <f t="shared" si="3"/>
        <v>0.32005</v>
      </c>
      <c r="H89" s="81"/>
    </row>
    <row r="90" spans="1:8" ht="12.75" customHeight="1">
      <c r="A90">
        <v>4107</v>
      </c>
      <c r="B90" s="76">
        <v>0.27789999999999998</v>
      </c>
      <c r="C90" s="76">
        <v>4.1999999999999997E-3</v>
      </c>
      <c r="D90" s="76">
        <v>0.12740000000000001</v>
      </c>
      <c r="E90" s="76">
        <v>0.17100000000000001</v>
      </c>
      <c r="F90" s="73">
        <f t="shared" si="2"/>
        <v>0.58050000000000002</v>
      </c>
      <c r="G90" s="77">
        <f t="shared" si="3"/>
        <v>0.15130000000000002</v>
      </c>
      <c r="H90" s="81"/>
    </row>
    <row r="91" spans="1:8" ht="12.75" customHeight="1">
      <c r="A91">
        <v>4108</v>
      </c>
      <c r="B91" s="76">
        <v>0.24399999999999999</v>
      </c>
      <c r="C91" s="76">
        <v>3.5999999999999999E-3</v>
      </c>
      <c r="D91" s="76">
        <v>0.14360000000000001</v>
      </c>
      <c r="E91" s="76">
        <v>0.17100000000000001</v>
      </c>
      <c r="F91" s="73">
        <f t="shared" si="2"/>
        <v>0.56220000000000003</v>
      </c>
      <c r="G91" s="77">
        <f t="shared" si="3"/>
        <v>0.15910000000000002</v>
      </c>
      <c r="H91" s="81"/>
    </row>
    <row r="92" spans="1:8" ht="12.75" customHeight="1">
      <c r="A92">
        <v>4109</v>
      </c>
      <c r="B92" s="76">
        <v>0.28689999999999999</v>
      </c>
      <c r="C92" s="76">
        <v>4.3E-3</v>
      </c>
      <c r="D92" s="76">
        <v>0.18740000000000001</v>
      </c>
      <c r="E92" s="76">
        <v>0.17100000000000001</v>
      </c>
      <c r="F92" s="73">
        <f t="shared" si="2"/>
        <v>0.64960000000000007</v>
      </c>
      <c r="G92" s="77">
        <f t="shared" si="3"/>
        <v>0.18135000000000001</v>
      </c>
      <c r="H92" s="81"/>
    </row>
    <row r="93" spans="1:8" ht="12.75" customHeight="1">
      <c r="A93">
        <v>4201</v>
      </c>
      <c r="B93" s="76">
        <v>1.3965000000000001</v>
      </c>
      <c r="C93" s="76">
        <v>2.1499999999999998E-2</v>
      </c>
      <c r="D93" s="76">
        <v>0.3911</v>
      </c>
      <c r="E93" s="76">
        <v>0.17100000000000001</v>
      </c>
      <c r="F93" s="73">
        <f t="shared" si="2"/>
        <v>1.9801000000000002</v>
      </c>
      <c r="G93" s="77">
        <f t="shared" si="3"/>
        <v>0.2918</v>
      </c>
      <c r="H93" s="81"/>
    </row>
    <row r="94" spans="1:8" ht="12.75" customHeight="1">
      <c r="A94">
        <v>4301</v>
      </c>
      <c r="B94" s="76">
        <v>1.0638000000000001</v>
      </c>
      <c r="C94" s="76">
        <v>1.5699999999999999E-2</v>
      </c>
      <c r="D94" s="76">
        <v>0.74990000000000001</v>
      </c>
      <c r="E94" s="76">
        <v>0.17100000000000001</v>
      </c>
      <c r="F94" s="73">
        <f t="shared" si="2"/>
        <v>2.0004</v>
      </c>
      <c r="G94" s="77">
        <f t="shared" si="3"/>
        <v>0.46830000000000005</v>
      </c>
      <c r="H94" s="81"/>
    </row>
    <row r="95" spans="1:8" ht="12.75" customHeight="1">
      <c r="A95">
        <v>4302</v>
      </c>
      <c r="B95" s="76">
        <v>1.0820000000000001</v>
      </c>
      <c r="C95" s="76">
        <v>1.6299999999999999E-2</v>
      </c>
      <c r="D95" s="76">
        <v>0.54579999999999995</v>
      </c>
      <c r="E95" s="76">
        <v>0.17100000000000001</v>
      </c>
      <c r="F95" s="73">
        <f t="shared" si="2"/>
        <v>1.8150999999999999</v>
      </c>
      <c r="G95" s="77">
        <f t="shared" si="3"/>
        <v>0.36654999999999999</v>
      </c>
      <c r="H95" s="81"/>
    </row>
    <row r="96" spans="1:8" ht="12.75" customHeight="1">
      <c r="A96">
        <v>4304</v>
      </c>
      <c r="B96" s="76">
        <v>1.0558000000000001</v>
      </c>
      <c r="C96" s="76">
        <v>1.54E-2</v>
      </c>
      <c r="D96" s="76">
        <v>0.83230000000000004</v>
      </c>
      <c r="E96" s="76">
        <v>0.17100000000000001</v>
      </c>
      <c r="F96" s="73">
        <f t="shared" si="2"/>
        <v>2.0745</v>
      </c>
      <c r="G96" s="77">
        <f t="shared" si="3"/>
        <v>0.50934999999999997</v>
      </c>
      <c r="H96" s="81"/>
    </row>
    <row r="97" spans="1:8" ht="12.75" customHeight="1">
      <c r="A97">
        <v>4305</v>
      </c>
      <c r="B97" s="76">
        <v>1.7974000000000001</v>
      </c>
      <c r="C97" s="76">
        <v>2.7400000000000001E-2</v>
      </c>
      <c r="D97" s="76">
        <v>0.70340000000000003</v>
      </c>
      <c r="E97" s="76">
        <v>0.17100000000000001</v>
      </c>
      <c r="F97" s="73">
        <f t="shared" si="2"/>
        <v>2.6991999999999998</v>
      </c>
      <c r="G97" s="77">
        <f t="shared" si="3"/>
        <v>0.45090000000000002</v>
      </c>
      <c r="H97" s="81"/>
    </row>
    <row r="98" spans="1:8" ht="12.75" customHeight="1">
      <c r="A98">
        <v>4401</v>
      </c>
      <c r="B98" s="76">
        <v>0.52939999999999998</v>
      </c>
      <c r="C98" s="76">
        <v>7.9000000000000008E-3</v>
      </c>
      <c r="D98" s="76">
        <v>0.28389999999999999</v>
      </c>
      <c r="E98" s="76">
        <v>0.17100000000000001</v>
      </c>
      <c r="F98" s="73">
        <f t="shared" si="2"/>
        <v>0.99219999999999997</v>
      </c>
      <c r="G98" s="77">
        <f t="shared" si="3"/>
        <v>0.23139999999999999</v>
      </c>
      <c r="H98" s="81"/>
    </row>
    <row r="99" spans="1:8" ht="12.75" customHeight="1">
      <c r="A99">
        <v>4402</v>
      </c>
      <c r="B99" s="76">
        <v>0.91859999999999997</v>
      </c>
      <c r="C99" s="76">
        <v>1.3899999999999999E-2</v>
      </c>
      <c r="D99" s="76">
        <v>0.42409999999999998</v>
      </c>
      <c r="E99" s="76">
        <v>0.17100000000000001</v>
      </c>
      <c r="F99" s="73">
        <f t="shared" si="2"/>
        <v>1.5276000000000001</v>
      </c>
      <c r="G99" s="77">
        <f t="shared" si="3"/>
        <v>0.30449999999999999</v>
      </c>
      <c r="H99" s="81"/>
    </row>
    <row r="100" spans="1:8" ht="12.75" customHeight="1">
      <c r="A100">
        <v>4404</v>
      </c>
      <c r="B100" s="76">
        <v>0.75309999999999999</v>
      </c>
      <c r="C100" s="76">
        <v>1.1299999999999999E-2</v>
      </c>
      <c r="D100" s="76">
        <v>0.40989999999999999</v>
      </c>
      <c r="E100" s="76">
        <v>0.17100000000000001</v>
      </c>
      <c r="F100" s="73">
        <f t="shared" si="2"/>
        <v>1.3452999999999999</v>
      </c>
      <c r="G100" s="77">
        <f t="shared" si="3"/>
        <v>0.29609999999999997</v>
      </c>
      <c r="H100" s="81"/>
    </row>
    <row r="101" spans="1:8" ht="12.75" customHeight="1">
      <c r="A101">
        <v>4501</v>
      </c>
      <c r="B101" s="76">
        <v>0.2238</v>
      </c>
      <c r="C101" s="76">
        <v>3.3E-3</v>
      </c>
      <c r="D101" s="76">
        <v>0.1318</v>
      </c>
      <c r="E101" s="76">
        <v>0.17100000000000001</v>
      </c>
      <c r="F101" s="73">
        <f t="shared" si="2"/>
        <v>0.52990000000000004</v>
      </c>
      <c r="G101" s="77">
        <f t="shared" si="3"/>
        <v>0.15305000000000002</v>
      </c>
      <c r="H101" s="81"/>
    </row>
    <row r="102" spans="1:8" ht="12.75" customHeight="1">
      <c r="A102">
        <v>4502</v>
      </c>
      <c r="B102" s="76">
        <v>8.6800000000000002E-2</v>
      </c>
      <c r="C102" s="76">
        <v>1.2999999999999999E-3</v>
      </c>
      <c r="D102" s="76">
        <v>4.2500000000000003E-2</v>
      </c>
      <c r="E102" s="76">
        <v>0.17100000000000001</v>
      </c>
      <c r="F102" s="73">
        <f t="shared" si="2"/>
        <v>0.30159999999999998</v>
      </c>
      <c r="G102" s="77">
        <f t="shared" si="3"/>
        <v>0.10740000000000001</v>
      </c>
      <c r="H102" s="81"/>
    </row>
    <row r="103" spans="1:8" ht="12.75" customHeight="1">
      <c r="A103">
        <v>4504</v>
      </c>
      <c r="B103" s="76">
        <v>0.1449</v>
      </c>
      <c r="C103" s="76">
        <v>2.0999999999999999E-3</v>
      </c>
      <c r="D103" s="76">
        <v>0.1196</v>
      </c>
      <c r="E103" s="76">
        <v>0.17100000000000001</v>
      </c>
      <c r="F103" s="73">
        <f t="shared" si="2"/>
        <v>0.43759999999999999</v>
      </c>
      <c r="G103" s="77">
        <f t="shared" si="3"/>
        <v>0.14635000000000001</v>
      </c>
      <c r="H103" s="81"/>
    </row>
    <row r="104" spans="1:8" ht="12.75" customHeight="1">
      <c r="A104">
        <v>4802</v>
      </c>
      <c r="B104" s="76">
        <v>0.64200000000000002</v>
      </c>
      <c r="C104" s="76">
        <v>9.4999999999999998E-3</v>
      </c>
      <c r="D104" s="76">
        <v>0.40079999999999999</v>
      </c>
      <c r="E104" s="76">
        <v>0.17100000000000001</v>
      </c>
      <c r="F104" s="73">
        <f t="shared" si="2"/>
        <v>1.2233000000000001</v>
      </c>
      <c r="G104" s="77">
        <f t="shared" si="3"/>
        <v>0.29065000000000002</v>
      </c>
      <c r="H104" s="81"/>
    </row>
    <row r="105" spans="1:8" ht="12.75" customHeight="1">
      <c r="A105">
        <v>4803</v>
      </c>
      <c r="B105" s="76">
        <v>0.5675</v>
      </c>
      <c r="C105" s="76">
        <v>8.3000000000000001E-3</v>
      </c>
      <c r="D105" s="76">
        <v>0.44629999999999997</v>
      </c>
      <c r="E105" s="76">
        <v>0.17100000000000001</v>
      </c>
      <c r="F105" s="73">
        <f t="shared" si="2"/>
        <v>1.1931</v>
      </c>
      <c r="G105" s="77">
        <f t="shared" si="3"/>
        <v>0.31279999999999997</v>
      </c>
      <c r="H105" s="81"/>
    </row>
    <row r="106" spans="1:8" ht="12.75" customHeight="1">
      <c r="A106">
        <v>4804</v>
      </c>
      <c r="B106" s="76">
        <v>0.68120000000000003</v>
      </c>
      <c r="C106" s="76">
        <v>0.01</v>
      </c>
      <c r="D106" s="76">
        <v>0.48309999999999997</v>
      </c>
      <c r="E106" s="76">
        <v>0.17100000000000001</v>
      </c>
      <c r="F106" s="73">
        <f t="shared" si="2"/>
        <v>1.3453000000000002</v>
      </c>
      <c r="G106" s="77">
        <f t="shared" si="3"/>
        <v>0.33205000000000001</v>
      </c>
      <c r="H106" s="81"/>
    </row>
    <row r="107" spans="1:8" ht="12.75" customHeight="1">
      <c r="A107">
        <v>4805</v>
      </c>
      <c r="B107" s="76">
        <v>0.43980000000000002</v>
      </c>
      <c r="C107" s="76">
        <v>6.4000000000000003E-3</v>
      </c>
      <c r="D107" s="76">
        <v>0.35439999999999999</v>
      </c>
      <c r="E107" s="76">
        <v>0.17100000000000001</v>
      </c>
      <c r="F107" s="73">
        <f t="shared" si="2"/>
        <v>0.97160000000000002</v>
      </c>
      <c r="G107" s="77">
        <f t="shared" si="3"/>
        <v>0.26590000000000003</v>
      </c>
      <c r="H107" s="81"/>
    </row>
    <row r="108" spans="1:8" ht="12.75" customHeight="1">
      <c r="A108">
        <v>4806</v>
      </c>
      <c r="B108" s="76">
        <v>0.1729</v>
      </c>
      <c r="C108" s="76">
        <v>2.5000000000000001E-3</v>
      </c>
      <c r="D108" s="76">
        <v>0.13300000000000001</v>
      </c>
      <c r="E108" s="76">
        <v>0.17100000000000001</v>
      </c>
      <c r="F108" s="73">
        <f t="shared" si="2"/>
        <v>0.47940000000000005</v>
      </c>
      <c r="G108" s="77">
        <f t="shared" si="3"/>
        <v>0.15325</v>
      </c>
      <c r="H108" s="81"/>
    </row>
    <row r="109" spans="1:8" ht="12.75" customHeight="1">
      <c r="A109">
        <v>4808</v>
      </c>
      <c r="B109" s="76">
        <v>0.74639999999999995</v>
      </c>
      <c r="C109" s="76">
        <v>1.12E-2</v>
      </c>
      <c r="D109" s="76">
        <v>0.41839999999999999</v>
      </c>
      <c r="E109" s="76">
        <v>0.17100000000000001</v>
      </c>
      <c r="F109" s="73">
        <f t="shared" si="2"/>
        <v>1.347</v>
      </c>
      <c r="G109" s="77">
        <f t="shared" si="3"/>
        <v>0.30030000000000001</v>
      </c>
      <c r="H109" s="81"/>
    </row>
    <row r="110" spans="1:8" ht="12.75" customHeight="1">
      <c r="A110">
        <v>4809</v>
      </c>
      <c r="B110" s="76">
        <v>0.34360000000000002</v>
      </c>
      <c r="C110" s="76">
        <v>5.1000000000000004E-3</v>
      </c>
      <c r="D110" s="76">
        <v>0.2268</v>
      </c>
      <c r="E110" s="76">
        <v>0.17100000000000001</v>
      </c>
      <c r="F110" s="73">
        <f t="shared" si="2"/>
        <v>0.74650000000000005</v>
      </c>
      <c r="G110" s="77">
        <f t="shared" si="3"/>
        <v>0.20145000000000002</v>
      </c>
      <c r="H110" s="81"/>
    </row>
    <row r="111" spans="1:8" ht="12.75" customHeight="1">
      <c r="A111">
        <v>4810</v>
      </c>
      <c r="B111" s="76">
        <v>0.32950000000000002</v>
      </c>
      <c r="C111" s="76">
        <v>4.8999999999999998E-3</v>
      </c>
      <c r="D111" s="76">
        <v>0.22589999999999999</v>
      </c>
      <c r="E111" s="76">
        <v>0.17100000000000001</v>
      </c>
      <c r="F111" s="73">
        <f t="shared" si="2"/>
        <v>0.73130000000000006</v>
      </c>
      <c r="G111" s="77">
        <f t="shared" si="3"/>
        <v>0.2009</v>
      </c>
      <c r="H111" s="81"/>
    </row>
    <row r="112" spans="1:8" ht="12.75" customHeight="1">
      <c r="A112">
        <v>4811</v>
      </c>
      <c r="B112" s="76">
        <v>0.59919999999999995</v>
      </c>
      <c r="C112" s="76">
        <v>8.6999999999999994E-3</v>
      </c>
      <c r="D112" s="76">
        <v>0.48620000000000002</v>
      </c>
      <c r="E112" s="76">
        <v>0.17100000000000001</v>
      </c>
      <c r="F112" s="73">
        <f t="shared" si="2"/>
        <v>1.2651000000000001</v>
      </c>
      <c r="G112" s="77">
        <f t="shared" si="3"/>
        <v>0.33295000000000002</v>
      </c>
      <c r="H112" s="81"/>
    </row>
    <row r="113" spans="1:8" ht="12.75" customHeight="1">
      <c r="A113">
        <v>4812</v>
      </c>
      <c r="B113" s="76">
        <v>0.59970000000000001</v>
      </c>
      <c r="C113" s="76">
        <v>8.9999999999999993E-3</v>
      </c>
      <c r="D113" s="76">
        <v>0.3342</v>
      </c>
      <c r="E113" s="76">
        <v>0.17100000000000001</v>
      </c>
      <c r="F113" s="73">
        <f t="shared" si="2"/>
        <v>1.1139000000000001</v>
      </c>
      <c r="G113" s="77">
        <f t="shared" si="3"/>
        <v>0.2571</v>
      </c>
      <c r="H113" s="81"/>
    </row>
    <row r="114" spans="1:8" ht="12.75" customHeight="1">
      <c r="A114">
        <v>4813</v>
      </c>
      <c r="B114" s="76">
        <v>0.35410000000000003</v>
      </c>
      <c r="C114" s="76">
        <v>5.1000000000000004E-3</v>
      </c>
      <c r="D114" s="76">
        <v>0.31040000000000001</v>
      </c>
      <c r="E114" s="76">
        <v>0.17100000000000001</v>
      </c>
      <c r="F114" s="73">
        <f t="shared" si="2"/>
        <v>0.84060000000000001</v>
      </c>
      <c r="G114" s="77">
        <f t="shared" si="3"/>
        <v>0.24325000000000002</v>
      </c>
      <c r="H114" s="81"/>
    </row>
    <row r="115" spans="1:8" ht="12.75" customHeight="1">
      <c r="A115">
        <v>4814</v>
      </c>
      <c r="B115" s="76">
        <v>0.12330000000000001</v>
      </c>
      <c r="C115" s="76">
        <v>1.8E-3</v>
      </c>
      <c r="D115" s="76">
        <v>0.1298</v>
      </c>
      <c r="E115" s="76">
        <v>0.17100000000000001</v>
      </c>
      <c r="F115" s="73">
        <f t="shared" si="2"/>
        <v>0.42590000000000006</v>
      </c>
      <c r="G115" s="77">
        <f t="shared" si="3"/>
        <v>0.15129999999999999</v>
      </c>
      <c r="H115" s="81"/>
    </row>
    <row r="116" spans="1:8" ht="12.75" customHeight="1">
      <c r="A116">
        <v>4815</v>
      </c>
      <c r="B116" s="76">
        <v>0.31969999999999998</v>
      </c>
      <c r="C116" s="76">
        <v>4.5999999999999999E-3</v>
      </c>
      <c r="D116" s="76">
        <v>0.31090000000000001</v>
      </c>
      <c r="E116" s="76">
        <v>0.17100000000000001</v>
      </c>
      <c r="F116" s="73">
        <f t="shared" si="2"/>
        <v>0.80620000000000003</v>
      </c>
      <c r="G116" s="77">
        <f t="shared" si="3"/>
        <v>0.24325000000000002</v>
      </c>
      <c r="H116" s="81"/>
    </row>
    <row r="117" spans="1:8" ht="12.75" customHeight="1">
      <c r="A117">
        <v>4816</v>
      </c>
      <c r="B117" s="76">
        <v>0.37830000000000003</v>
      </c>
      <c r="C117" s="76">
        <v>5.4000000000000003E-3</v>
      </c>
      <c r="D117" s="76">
        <v>0.41970000000000002</v>
      </c>
      <c r="E117" s="76">
        <v>0.17100000000000001</v>
      </c>
      <c r="F117" s="73">
        <f t="shared" si="2"/>
        <v>0.97440000000000015</v>
      </c>
      <c r="G117" s="77">
        <f t="shared" si="3"/>
        <v>0.29805000000000004</v>
      </c>
      <c r="H117" s="81"/>
    </row>
    <row r="118" spans="1:8" ht="12.75" customHeight="1">
      <c r="A118">
        <v>4900</v>
      </c>
      <c r="B118" s="76">
        <v>0.1895</v>
      </c>
      <c r="C118" s="76">
        <v>2.8999999999999998E-3</v>
      </c>
      <c r="D118" s="76">
        <v>8.4500000000000006E-2</v>
      </c>
      <c r="E118" s="76">
        <v>0.17100000000000001</v>
      </c>
      <c r="F118" s="73">
        <f t="shared" si="2"/>
        <v>0.44790000000000008</v>
      </c>
      <c r="G118" s="77">
        <f t="shared" si="3"/>
        <v>0.12920000000000001</v>
      </c>
      <c r="H118" s="81"/>
    </row>
    <row r="119" spans="1:8" ht="12.75" customHeight="1">
      <c r="A119">
        <v>4901</v>
      </c>
      <c r="B119" s="76">
        <v>6.5799999999999997E-2</v>
      </c>
      <c r="C119" s="76">
        <v>1E-3</v>
      </c>
      <c r="D119" s="76">
        <v>2.6100000000000002E-2</v>
      </c>
      <c r="E119" s="76">
        <v>0.17100000000000001</v>
      </c>
      <c r="F119" s="73">
        <f t="shared" si="2"/>
        <v>0.26390000000000002</v>
      </c>
      <c r="G119" s="77">
        <f t="shared" si="3"/>
        <v>9.9050000000000013E-2</v>
      </c>
      <c r="H119" s="81"/>
    </row>
    <row r="120" spans="1:8" ht="12.75" customHeight="1">
      <c r="A120">
        <v>4902</v>
      </c>
      <c r="B120" s="76">
        <v>0.1103</v>
      </c>
      <c r="C120" s="76">
        <v>1.6999999999999999E-3</v>
      </c>
      <c r="D120" s="76">
        <v>5.1200000000000002E-2</v>
      </c>
      <c r="E120" s="76">
        <v>0.17100000000000001</v>
      </c>
      <c r="F120" s="73">
        <f t="shared" si="2"/>
        <v>0.3342</v>
      </c>
      <c r="G120" s="77">
        <f t="shared" si="3"/>
        <v>0.11195000000000001</v>
      </c>
      <c r="H120" s="81"/>
    </row>
    <row r="121" spans="1:8" ht="12.75" customHeight="1">
      <c r="A121">
        <v>4903</v>
      </c>
      <c r="B121" s="76">
        <v>0.2863</v>
      </c>
      <c r="C121" s="76">
        <v>4.3E-3</v>
      </c>
      <c r="D121" s="76">
        <v>0.1268</v>
      </c>
      <c r="E121" s="76">
        <v>0.17100000000000001</v>
      </c>
      <c r="F121" s="73">
        <f t="shared" si="2"/>
        <v>0.58840000000000003</v>
      </c>
      <c r="G121" s="77">
        <f t="shared" si="3"/>
        <v>0.15105000000000002</v>
      </c>
      <c r="H121" s="81"/>
    </row>
    <row r="122" spans="1:8" ht="12.75" customHeight="1">
      <c r="A122">
        <v>4904</v>
      </c>
      <c r="B122" s="76">
        <v>1.83E-2</v>
      </c>
      <c r="C122" s="76">
        <v>2.9999999999999997E-4</v>
      </c>
      <c r="D122" s="76">
        <v>1.12E-2</v>
      </c>
      <c r="E122" s="76">
        <v>0.17100000000000001</v>
      </c>
      <c r="F122" s="73">
        <f t="shared" si="2"/>
        <v>0.20080000000000001</v>
      </c>
      <c r="G122" s="77">
        <f t="shared" si="3"/>
        <v>9.1250000000000012E-2</v>
      </c>
      <c r="H122" s="81"/>
    </row>
    <row r="123" spans="1:8" ht="12.75" customHeight="1">
      <c r="A123">
        <v>4905</v>
      </c>
      <c r="B123" s="76">
        <v>0.48159999999999997</v>
      </c>
      <c r="C123" s="76">
        <v>7.1000000000000004E-3</v>
      </c>
      <c r="D123" s="76">
        <v>0.34739999999999999</v>
      </c>
      <c r="E123" s="76">
        <v>0.17100000000000001</v>
      </c>
      <c r="F123" s="73">
        <f t="shared" si="2"/>
        <v>1.0070999999999999</v>
      </c>
      <c r="G123" s="77">
        <f t="shared" si="3"/>
        <v>0.26274999999999998</v>
      </c>
      <c r="H123" s="81"/>
    </row>
    <row r="124" spans="1:8" ht="12.75" customHeight="1">
      <c r="A124">
        <v>4906</v>
      </c>
      <c r="B124" s="76">
        <v>0.17</v>
      </c>
      <c r="C124" s="76">
        <v>2.5999999999999999E-3</v>
      </c>
      <c r="D124" s="76">
        <v>7.6899999999999996E-2</v>
      </c>
      <c r="E124" s="76">
        <v>0.17100000000000001</v>
      </c>
      <c r="F124" s="73">
        <f t="shared" si="2"/>
        <v>0.42049999999999998</v>
      </c>
      <c r="G124" s="77">
        <f t="shared" si="3"/>
        <v>0.12525</v>
      </c>
      <c r="H124" s="81"/>
    </row>
    <row r="125" spans="1:8" ht="12.75" customHeight="1">
      <c r="A125">
        <v>4907</v>
      </c>
      <c r="B125" s="76">
        <v>6.4000000000000001E-2</v>
      </c>
      <c r="C125" s="76">
        <v>8.9999999999999998E-4</v>
      </c>
      <c r="D125" s="76">
        <v>6.0900000000000003E-2</v>
      </c>
      <c r="E125" s="76">
        <v>0.17100000000000001</v>
      </c>
      <c r="F125" s="73">
        <f t="shared" si="2"/>
        <v>0.29680000000000001</v>
      </c>
      <c r="G125" s="77">
        <f t="shared" si="3"/>
        <v>0.1164</v>
      </c>
      <c r="H125" s="81"/>
    </row>
    <row r="126" spans="1:8" ht="12.75" customHeight="1">
      <c r="A126">
        <v>4908</v>
      </c>
      <c r="B126" s="76">
        <v>0.1124</v>
      </c>
      <c r="C126" s="76">
        <v>1.6000000000000001E-3</v>
      </c>
      <c r="D126" s="76">
        <v>0.1176</v>
      </c>
      <c r="E126" s="76">
        <v>0.17100000000000001</v>
      </c>
      <c r="F126" s="73">
        <f t="shared" si="2"/>
        <v>0.40260000000000001</v>
      </c>
      <c r="G126" s="77">
        <f t="shared" si="3"/>
        <v>0.14510000000000001</v>
      </c>
      <c r="H126" s="81"/>
    </row>
    <row r="127" spans="1:8" ht="12.75" customHeight="1">
      <c r="A127">
        <v>4909</v>
      </c>
      <c r="B127" s="76">
        <v>4.4999999999999998E-2</v>
      </c>
      <c r="C127" s="76">
        <v>5.9999999999999995E-4</v>
      </c>
      <c r="D127" s="76">
        <v>4.7E-2</v>
      </c>
      <c r="E127" s="76">
        <v>0.17100000000000001</v>
      </c>
      <c r="F127" s="73">
        <f t="shared" si="2"/>
        <v>0.2636</v>
      </c>
      <c r="G127" s="77">
        <f t="shared" si="3"/>
        <v>0.10930000000000001</v>
      </c>
      <c r="H127" s="81"/>
    </row>
    <row r="128" spans="1:8" ht="12.75" customHeight="1">
      <c r="A128">
        <v>4910</v>
      </c>
      <c r="B128" s="76">
        <v>0.71089999999999998</v>
      </c>
      <c r="C128" s="76">
        <v>1.0699999999999999E-2</v>
      </c>
      <c r="D128" s="76">
        <v>0.34179999999999999</v>
      </c>
      <c r="E128" s="76">
        <v>0.17100000000000001</v>
      </c>
      <c r="F128" s="73">
        <f t="shared" si="2"/>
        <v>1.2344000000000002</v>
      </c>
      <c r="G128" s="77">
        <f t="shared" si="3"/>
        <v>0.26174999999999998</v>
      </c>
      <c r="H128" s="81"/>
    </row>
    <row r="129" spans="1:8" ht="12.75" customHeight="1">
      <c r="A129">
        <v>4911</v>
      </c>
      <c r="B129" s="76">
        <v>9.9299999999999999E-2</v>
      </c>
      <c r="C129" s="76">
        <v>1.5E-3</v>
      </c>
      <c r="D129" s="76">
        <v>4.4699999999999997E-2</v>
      </c>
      <c r="E129" s="76">
        <v>0.17100000000000001</v>
      </c>
      <c r="F129" s="73">
        <f t="shared" si="2"/>
        <v>0.3165</v>
      </c>
      <c r="G129" s="77">
        <f t="shared" si="3"/>
        <v>0.1086</v>
      </c>
      <c r="H129" s="81"/>
    </row>
    <row r="130" spans="1:8" ht="12.75" customHeight="1">
      <c r="A130">
        <v>5001</v>
      </c>
      <c r="B130" s="76">
        <v>12.6105</v>
      </c>
      <c r="C130" s="76">
        <v>0.19239999999999999</v>
      </c>
      <c r="D130" s="76">
        <v>4.5904999999999996</v>
      </c>
      <c r="E130" s="76">
        <v>0.17100000000000001</v>
      </c>
      <c r="F130" s="73">
        <f t="shared" si="2"/>
        <v>17.564399999999999</v>
      </c>
      <c r="G130" s="77">
        <f t="shared" si="3"/>
        <v>2.47695</v>
      </c>
      <c r="H130" s="81"/>
    </row>
    <row r="131" spans="1:8" ht="12.75" customHeight="1">
      <c r="A131">
        <v>5002</v>
      </c>
      <c r="B131" s="76">
        <v>0.83879999999999999</v>
      </c>
      <c r="C131" s="76">
        <v>1.2699999999999999E-2</v>
      </c>
      <c r="D131" s="76">
        <v>0.3952</v>
      </c>
      <c r="E131" s="76">
        <v>0.17100000000000001</v>
      </c>
      <c r="F131" s="73">
        <f t="shared" si="2"/>
        <v>1.4177000000000002</v>
      </c>
      <c r="G131" s="77">
        <f t="shared" si="3"/>
        <v>0.28944999999999999</v>
      </c>
      <c r="H131" s="81"/>
    </row>
    <row r="132" spans="1:8" ht="12.75" customHeight="1">
      <c r="A132">
        <v>5003</v>
      </c>
      <c r="B132" s="76">
        <v>4.0336999999999996</v>
      </c>
      <c r="C132" s="76">
        <v>6.1600000000000002E-2</v>
      </c>
      <c r="D132" s="76">
        <v>1.4232</v>
      </c>
      <c r="E132" s="76">
        <v>0.17100000000000001</v>
      </c>
      <c r="F132" s="73">
        <f t="shared" si="2"/>
        <v>5.6894999999999998</v>
      </c>
      <c r="G132" s="77">
        <f t="shared" si="3"/>
        <v>0.82790000000000008</v>
      </c>
      <c r="H132" s="81"/>
    </row>
    <row r="133" spans="1:8" ht="12.75" customHeight="1">
      <c r="A133">
        <v>5004</v>
      </c>
      <c r="B133" s="76">
        <v>1.3714</v>
      </c>
      <c r="C133" s="76">
        <v>2.0299999999999999E-2</v>
      </c>
      <c r="D133" s="76">
        <v>0.92869999999999997</v>
      </c>
      <c r="E133" s="76">
        <v>0.17100000000000001</v>
      </c>
      <c r="F133" s="73">
        <f t="shared" si="2"/>
        <v>2.4913999999999996</v>
      </c>
      <c r="G133" s="77">
        <f t="shared" si="3"/>
        <v>0.55999999999999994</v>
      </c>
      <c r="H133" s="81"/>
    </row>
    <row r="134" spans="1:8" ht="12.75" customHeight="1">
      <c r="A134">
        <v>5005</v>
      </c>
      <c r="B134" s="76">
        <v>1.637</v>
      </c>
      <c r="C134" s="76">
        <v>2.5000000000000001E-2</v>
      </c>
      <c r="D134" s="76">
        <v>0.57440000000000002</v>
      </c>
      <c r="E134" s="76">
        <v>0.17100000000000001</v>
      </c>
      <c r="F134" s="73">
        <f t="shared" si="2"/>
        <v>2.4073999999999995</v>
      </c>
      <c r="G134" s="77">
        <f t="shared" si="3"/>
        <v>0.38520000000000004</v>
      </c>
      <c r="H134" s="81"/>
    </row>
    <row r="135" spans="1:8" ht="12.75" customHeight="1">
      <c r="A135">
        <v>5006</v>
      </c>
      <c r="B135" s="76">
        <v>1.9942</v>
      </c>
      <c r="C135" s="76">
        <v>3.0499999999999999E-2</v>
      </c>
      <c r="D135" s="76">
        <v>0.65069999999999995</v>
      </c>
      <c r="E135" s="76">
        <v>0.17100000000000001</v>
      </c>
      <c r="F135" s="73">
        <f t="shared" si="2"/>
        <v>2.8464</v>
      </c>
      <c r="G135" s="77">
        <f t="shared" si="3"/>
        <v>0.42609999999999998</v>
      </c>
      <c r="H135" s="81"/>
    </row>
    <row r="136" spans="1:8" ht="12.75" customHeight="1">
      <c r="A136">
        <v>5101</v>
      </c>
      <c r="B136" s="76">
        <v>1.4033</v>
      </c>
      <c r="C136" s="76">
        <v>2.1399999999999999E-2</v>
      </c>
      <c r="D136" s="76">
        <v>0.51490000000000002</v>
      </c>
      <c r="E136" s="76">
        <v>0.17100000000000001</v>
      </c>
      <c r="F136" s="73">
        <f t="shared" ref="F136:F166" si="4">+SUM(B136:E136)</f>
        <v>2.1105999999999998</v>
      </c>
      <c r="G136" s="77">
        <f t="shared" ref="G136:G166" si="5">+SUM(C136:E136)/2</f>
        <v>0.35365000000000002</v>
      </c>
      <c r="H136" s="81"/>
    </row>
    <row r="137" spans="1:8" ht="12.75" customHeight="1">
      <c r="A137">
        <v>5103</v>
      </c>
      <c r="B137" s="76">
        <v>1.2189000000000001</v>
      </c>
      <c r="C137" s="76">
        <v>1.8200000000000001E-2</v>
      </c>
      <c r="D137" s="76">
        <v>0.71220000000000006</v>
      </c>
      <c r="E137" s="76">
        <v>0.17100000000000001</v>
      </c>
      <c r="F137" s="73">
        <f t="shared" si="4"/>
        <v>2.1202999999999999</v>
      </c>
      <c r="G137" s="77">
        <f t="shared" si="5"/>
        <v>0.45070000000000005</v>
      </c>
      <c r="H137" s="81"/>
    </row>
    <row r="138" spans="1:8" ht="12.75" customHeight="1">
      <c r="A138">
        <v>5106</v>
      </c>
      <c r="B138" s="76">
        <v>1.2189000000000001</v>
      </c>
      <c r="C138" s="76">
        <v>1.8200000000000001E-2</v>
      </c>
      <c r="D138" s="76">
        <v>0.71220000000000006</v>
      </c>
      <c r="E138" s="76">
        <v>0.17100000000000001</v>
      </c>
      <c r="F138" s="73">
        <f t="shared" si="4"/>
        <v>2.1202999999999999</v>
      </c>
      <c r="G138" s="77">
        <f t="shared" si="5"/>
        <v>0.45070000000000005</v>
      </c>
      <c r="H138" s="81"/>
    </row>
    <row r="139" spans="1:8" ht="12.75" customHeight="1">
      <c r="A139">
        <v>5108</v>
      </c>
      <c r="B139" s="76">
        <v>1.2451000000000001</v>
      </c>
      <c r="C139" s="76">
        <v>1.89E-2</v>
      </c>
      <c r="D139" s="76">
        <v>0.54430000000000001</v>
      </c>
      <c r="E139" s="76">
        <v>0.17100000000000001</v>
      </c>
      <c r="F139" s="73">
        <f t="shared" si="4"/>
        <v>1.9793000000000001</v>
      </c>
      <c r="G139" s="77">
        <f t="shared" si="5"/>
        <v>0.36710000000000004</v>
      </c>
      <c r="H139" s="81"/>
    </row>
    <row r="140" spans="1:8" ht="12.75" customHeight="1">
      <c r="A140">
        <v>6704</v>
      </c>
      <c r="B140" s="76">
        <v>0.1709</v>
      </c>
      <c r="C140" s="76">
        <v>2.5000000000000001E-3</v>
      </c>
      <c r="D140" s="76">
        <v>0.1024</v>
      </c>
      <c r="E140" s="76">
        <v>0.17100000000000001</v>
      </c>
      <c r="F140" s="73">
        <f t="shared" si="4"/>
        <v>0.44679999999999997</v>
      </c>
      <c r="G140" s="77">
        <f t="shared" si="5"/>
        <v>0.13795000000000002</v>
      </c>
      <c r="H140" s="81"/>
    </row>
    <row r="141" spans="1:8" ht="12.75" customHeight="1">
      <c r="A141">
        <v>6705</v>
      </c>
      <c r="B141" s="76">
        <v>0.86240000000000006</v>
      </c>
      <c r="C141" s="76">
        <v>1.24E-2</v>
      </c>
      <c r="D141" s="76">
        <v>0.8589</v>
      </c>
      <c r="E141" s="76">
        <v>0.17100000000000001</v>
      </c>
      <c r="F141" s="73">
        <f t="shared" si="4"/>
        <v>1.9047000000000001</v>
      </c>
      <c r="G141" s="77">
        <f t="shared" si="5"/>
        <v>0.52115</v>
      </c>
      <c r="H141" s="81"/>
    </row>
    <row r="142" spans="1:8" ht="12.75" customHeight="1">
      <c r="A142">
        <v>6706</v>
      </c>
      <c r="B142" s="76">
        <v>0.29849999999999999</v>
      </c>
      <c r="C142" s="76">
        <v>4.4000000000000003E-3</v>
      </c>
      <c r="D142" s="76">
        <v>0.2278</v>
      </c>
      <c r="E142" s="76">
        <v>0.17100000000000001</v>
      </c>
      <c r="F142" s="73">
        <f t="shared" si="4"/>
        <v>0.70169999999999999</v>
      </c>
      <c r="G142" s="77">
        <f t="shared" si="5"/>
        <v>0.2016</v>
      </c>
      <c r="H142" s="81"/>
    </row>
    <row r="143" spans="1:8" ht="12.75" customHeight="1">
      <c r="A143">
        <v>6707</v>
      </c>
      <c r="B143" s="76">
        <v>8.9916</v>
      </c>
      <c r="C143" s="76">
        <v>0.1268</v>
      </c>
      <c r="D143" s="76">
        <v>10.2898</v>
      </c>
      <c r="E143" s="76">
        <v>0.17100000000000001</v>
      </c>
      <c r="F143" s="73">
        <f t="shared" si="4"/>
        <v>19.5792</v>
      </c>
      <c r="G143" s="77">
        <f t="shared" si="5"/>
        <v>5.2937999999999992</v>
      </c>
      <c r="H143" s="81"/>
    </row>
    <row r="144" spans="1:8" ht="12.75" customHeight="1">
      <c r="A144">
        <v>6708</v>
      </c>
      <c r="B144" s="76">
        <v>10.6233</v>
      </c>
      <c r="C144" s="76">
        <v>0.15290000000000001</v>
      </c>
      <c r="D144" s="76">
        <v>10.053599999999999</v>
      </c>
      <c r="E144" s="76">
        <v>0.17100000000000001</v>
      </c>
      <c r="F144" s="73">
        <f t="shared" si="4"/>
        <v>21.000799999999998</v>
      </c>
      <c r="G144" s="77">
        <f t="shared" si="5"/>
        <v>5.1887499999999998</v>
      </c>
      <c r="H144" s="81"/>
    </row>
    <row r="145" spans="1:8" ht="12.75" customHeight="1">
      <c r="A145">
        <v>6709</v>
      </c>
      <c r="B145" s="76">
        <v>0.35060000000000002</v>
      </c>
      <c r="C145" s="76">
        <v>5.1999999999999998E-3</v>
      </c>
      <c r="D145" s="76">
        <v>0.21809999999999999</v>
      </c>
      <c r="E145" s="76">
        <v>0.17100000000000001</v>
      </c>
      <c r="F145" s="73">
        <f t="shared" si="4"/>
        <v>0.74490000000000001</v>
      </c>
      <c r="G145" s="77">
        <f t="shared" si="5"/>
        <v>0.19714999999999999</v>
      </c>
      <c r="H145" s="81"/>
    </row>
    <row r="146" spans="1:8" ht="12.75" customHeight="1">
      <c r="A146">
        <v>6801</v>
      </c>
      <c r="B146" s="76">
        <v>1.0721000000000001</v>
      </c>
      <c r="C146" s="76">
        <v>1.6500000000000001E-2</v>
      </c>
      <c r="D146" s="76">
        <v>0.31290000000000001</v>
      </c>
      <c r="E146" s="76">
        <v>0.17100000000000001</v>
      </c>
      <c r="F146" s="73">
        <f t="shared" si="4"/>
        <v>1.5725</v>
      </c>
      <c r="G146" s="77">
        <f t="shared" si="5"/>
        <v>0.25020000000000003</v>
      </c>
      <c r="H146" s="81"/>
    </row>
    <row r="147" spans="1:8" ht="12.75" customHeight="1">
      <c r="A147">
        <v>6802</v>
      </c>
      <c r="B147" s="76">
        <v>1.4126000000000001</v>
      </c>
      <c r="C147" s="76">
        <v>2.1399999999999999E-2</v>
      </c>
      <c r="D147" s="76">
        <v>0.63419999999999999</v>
      </c>
      <c r="E147" s="76">
        <v>0.17100000000000001</v>
      </c>
      <c r="F147" s="73">
        <f t="shared" si="4"/>
        <v>2.2391999999999999</v>
      </c>
      <c r="G147" s="77">
        <f t="shared" si="5"/>
        <v>0.4133</v>
      </c>
      <c r="H147" s="81"/>
    </row>
    <row r="148" spans="1:8" ht="12.75" customHeight="1">
      <c r="A148">
        <v>6803</v>
      </c>
      <c r="B148" s="76">
        <v>0.97589999999999999</v>
      </c>
      <c r="C148" s="76">
        <v>1.5100000000000001E-2</v>
      </c>
      <c r="D148" s="76">
        <v>0.24679999999999999</v>
      </c>
      <c r="E148" s="76">
        <v>0.17100000000000001</v>
      </c>
      <c r="F148" s="73">
        <f t="shared" si="4"/>
        <v>1.4088000000000001</v>
      </c>
      <c r="G148" s="77">
        <f t="shared" si="5"/>
        <v>0.21644999999999998</v>
      </c>
      <c r="H148" s="81"/>
    </row>
    <row r="149" spans="1:8" ht="12.75" customHeight="1">
      <c r="A149">
        <v>6804</v>
      </c>
      <c r="B149" s="76">
        <v>0.37290000000000001</v>
      </c>
      <c r="C149" s="76">
        <v>5.5999999999999999E-3</v>
      </c>
      <c r="D149" s="76">
        <v>0.21010000000000001</v>
      </c>
      <c r="E149" s="76">
        <v>0.17100000000000001</v>
      </c>
      <c r="F149" s="73">
        <f t="shared" si="4"/>
        <v>0.75960000000000005</v>
      </c>
      <c r="G149" s="77">
        <f t="shared" si="5"/>
        <v>0.19335000000000002</v>
      </c>
      <c r="H149" s="81"/>
    </row>
    <row r="150" spans="1:8" ht="12.75" customHeight="1">
      <c r="A150">
        <v>6809</v>
      </c>
      <c r="B150" s="76">
        <v>4.2952000000000004</v>
      </c>
      <c r="C150" s="76">
        <v>6.3299999999999995E-2</v>
      </c>
      <c r="D150" s="76">
        <v>3.0867</v>
      </c>
      <c r="E150" s="76">
        <v>0.17100000000000001</v>
      </c>
      <c r="F150" s="73">
        <f t="shared" si="4"/>
        <v>7.6162000000000001</v>
      </c>
      <c r="G150" s="77">
        <f t="shared" si="5"/>
        <v>1.6604999999999999</v>
      </c>
      <c r="H150" s="81"/>
    </row>
    <row r="151" spans="1:8" ht="12.75" customHeight="1">
      <c r="A151">
        <v>6901</v>
      </c>
      <c r="B151" s="76">
        <v>0</v>
      </c>
      <c r="C151" s="76">
        <v>0</v>
      </c>
      <c r="D151" s="76">
        <v>7.2599999999999998E-2</v>
      </c>
      <c r="E151" s="76">
        <v>0</v>
      </c>
      <c r="F151" s="73">
        <f t="shared" si="4"/>
        <v>7.2599999999999998E-2</v>
      </c>
      <c r="G151" s="76">
        <v>0</v>
      </c>
      <c r="H151" s="81"/>
    </row>
    <row r="152" spans="1:8" ht="12.75" customHeight="1">
      <c r="A152">
        <v>6902</v>
      </c>
      <c r="B152" s="76">
        <v>1.2078</v>
      </c>
      <c r="C152" s="76">
        <v>1.83E-2</v>
      </c>
      <c r="D152" s="76">
        <v>0.51600000000000001</v>
      </c>
      <c r="E152" s="76">
        <v>0.17100000000000001</v>
      </c>
      <c r="F152" s="73">
        <f t="shared" si="4"/>
        <v>1.9131</v>
      </c>
      <c r="G152" s="77">
        <f t="shared" si="5"/>
        <v>0.35265000000000002</v>
      </c>
      <c r="H152" s="81"/>
    </row>
    <row r="153" spans="1:8" ht="12.75" customHeight="1">
      <c r="A153">
        <v>6903</v>
      </c>
      <c r="B153" s="76">
        <v>6.8158000000000003</v>
      </c>
      <c r="C153" s="76">
        <v>0.1045</v>
      </c>
      <c r="D153" s="76">
        <v>2.1419000000000001</v>
      </c>
      <c r="E153" s="76">
        <v>0.17100000000000001</v>
      </c>
      <c r="F153" s="73">
        <f t="shared" si="4"/>
        <v>9.2332000000000001</v>
      </c>
      <c r="G153" s="77">
        <f t="shared" si="5"/>
        <v>1.2086999999999999</v>
      </c>
      <c r="H153" s="81"/>
    </row>
    <row r="154" spans="1:8" ht="12.75" customHeight="1">
      <c r="A154">
        <v>6904</v>
      </c>
      <c r="B154" s="76">
        <v>2.5874999999999999</v>
      </c>
      <c r="C154" s="76">
        <v>3.9899999999999998E-2</v>
      </c>
      <c r="D154" s="76">
        <v>0.67469999999999997</v>
      </c>
      <c r="E154" s="76">
        <v>0.17100000000000001</v>
      </c>
      <c r="F154" s="73">
        <f t="shared" si="4"/>
        <v>3.4730999999999996</v>
      </c>
      <c r="G154" s="77">
        <f t="shared" si="5"/>
        <v>0.44280000000000003</v>
      </c>
      <c r="H154" s="81"/>
    </row>
    <row r="155" spans="1:8" ht="12.75" customHeight="1">
      <c r="A155">
        <v>6905</v>
      </c>
      <c r="B155" s="76">
        <v>2.0752999999999999</v>
      </c>
      <c r="C155" s="76">
        <v>3.2099999999999997E-2</v>
      </c>
      <c r="D155" s="76">
        <v>0.43319999999999997</v>
      </c>
      <c r="E155" s="76">
        <v>0.17100000000000001</v>
      </c>
      <c r="F155" s="73">
        <f t="shared" si="4"/>
        <v>2.7115999999999993</v>
      </c>
      <c r="G155" s="77">
        <f t="shared" si="5"/>
        <v>0.31814999999999999</v>
      </c>
      <c r="H155" s="81"/>
    </row>
    <row r="156" spans="1:8" ht="12.75" customHeight="1">
      <c r="A156">
        <v>6906</v>
      </c>
      <c r="B156" s="76">
        <v>0</v>
      </c>
      <c r="C156" s="76">
        <v>0</v>
      </c>
      <c r="D156" s="76">
        <v>0.55030000000000001</v>
      </c>
      <c r="E156" s="76">
        <v>0</v>
      </c>
      <c r="F156" s="73">
        <f t="shared" si="4"/>
        <v>0.55030000000000001</v>
      </c>
      <c r="G156" s="76">
        <v>0</v>
      </c>
      <c r="H156" s="81"/>
    </row>
    <row r="157" spans="1:8" ht="12.75" customHeight="1">
      <c r="A157">
        <v>6907</v>
      </c>
      <c r="B157" s="76">
        <v>1.0822000000000001</v>
      </c>
      <c r="C157" s="76">
        <v>1.61E-2</v>
      </c>
      <c r="D157" s="76">
        <v>0.66649999999999998</v>
      </c>
      <c r="E157" s="76">
        <v>0.17100000000000001</v>
      </c>
      <c r="F157" s="73">
        <f t="shared" si="4"/>
        <v>1.9358000000000002</v>
      </c>
      <c r="G157" s="77">
        <f t="shared" si="5"/>
        <v>0.42680000000000001</v>
      </c>
      <c r="H157" s="81"/>
    </row>
    <row r="158" spans="1:8" ht="12.75" customHeight="1">
      <c r="A158">
        <v>6908</v>
      </c>
      <c r="B158" s="76">
        <v>0.59230000000000005</v>
      </c>
      <c r="C158" s="76">
        <v>8.8999999999999999E-3</v>
      </c>
      <c r="D158" s="76">
        <v>0.32650000000000001</v>
      </c>
      <c r="E158" s="76">
        <v>0.17100000000000001</v>
      </c>
      <c r="F158" s="73">
        <f t="shared" si="4"/>
        <v>1.0987</v>
      </c>
      <c r="G158" s="77">
        <f t="shared" si="5"/>
        <v>0.25320000000000004</v>
      </c>
      <c r="H158" s="81"/>
    </row>
    <row r="159" spans="1:8" ht="12.75" customHeight="1">
      <c r="A159">
        <v>6909</v>
      </c>
      <c r="B159" s="76">
        <v>0.16489999999999999</v>
      </c>
      <c r="C159" s="76">
        <v>2.5000000000000001E-3</v>
      </c>
      <c r="D159" s="76">
        <v>9.0999999999999998E-2</v>
      </c>
      <c r="E159" s="76">
        <v>0.17100000000000001</v>
      </c>
      <c r="F159" s="73">
        <f t="shared" si="4"/>
        <v>0.4294</v>
      </c>
      <c r="G159" s="77">
        <f t="shared" si="5"/>
        <v>0.13225000000000001</v>
      </c>
      <c r="H159" s="81"/>
    </row>
    <row r="160" spans="1:8" ht="12.75" customHeight="1">
      <c r="A160">
        <v>7100</v>
      </c>
      <c r="B160" s="76">
        <v>2.69E-2</v>
      </c>
      <c r="C160" s="76">
        <v>4.0000000000000002E-4</v>
      </c>
      <c r="D160" s="76">
        <v>1.12E-2</v>
      </c>
      <c r="E160" s="76">
        <v>0.17100000000000001</v>
      </c>
      <c r="F160" s="73">
        <f t="shared" si="4"/>
        <v>0.20950000000000002</v>
      </c>
      <c r="G160" s="77">
        <f t="shared" si="5"/>
        <v>9.1300000000000006E-2</v>
      </c>
      <c r="H160" s="81"/>
    </row>
    <row r="161" spans="1:15" ht="12.75" customHeight="1">
      <c r="A161">
        <v>7101</v>
      </c>
      <c r="B161" s="76">
        <v>4.1599999999999998E-2</v>
      </c>
      <c r="C161" s="76">
        <v>5.9999999999999995E-4</v>
      </c>
      <c r="D161" s="76">
        <v>1.6E-2</v>
      </c>
      <c r="E161" s="76">
        <v>0.17100000000000001</v>
      </c>
      <c r="F161" s="73">
        <f t="shared" si="4"/>
        <v>0.22920000000000001</v>
      </c>
      <c r="G161" s="77">
        <f t="shared" si="5"/>
        <v>9.3800000000000008E-2</v>
      </c>
      <c r="H161" s="81"/>
    </row>
    <row r="162" spans="1:15" ht="12.75" customHeight="1">
      <c r="A162">
        <v>7103</v>
      </c>
      <c r="B162" s="76">
        <v>1.8270999999999999</v>
      </c>
      <c r="C162" s="76">
        <v>2.8000000000000001E-2</v>
      </c>
      <c r="D162" s="76">
        <v>0.60560000000000003</v>
      </c>
      <c r="E162" s="76">
        <v>0.17100000000000001</v>
      </c>
      <c r="F162" s="73">
        <f t="shared" si="4"/>
        <v>2.6316999999999999</v>
      </c>
      <c r="G162" s="77">
        <f t="shared" si="5"/>
        <v>0.40230000000000005</v>
      </c>
      <c r="H162" s="81"/>
    </row>
    <row r="163" spans="1:15" ht="12.75" customHeight="1">
      <c r="A163">
        <v>7104</v>
      </c>
      <c r="B163" s="76">
        <v>3.8899999999999997E-2</v>
      </c>
      <c r="C163" s="76">
        <v>5.9999999999999995E-4</v>
      </c>
      <c r="D163" s="76">
        <v>1.89E-2</v>
      </c>
      <c r="E163" s="76">
        <v>0.17100000000000001</v>
      </c>
      <c r="F163" s="73">
        <f t="shared" si="4"/>
        <v>0.22940000000000002</v>
      </c>
      <c r="G163" s="77">
        <f t="shared" si="5"/>
        <v>9.5250000000000001E-2</v>
      </c>
      <c r="H163" s="81"/>
    </row>
    <row r="164" spans="1:15" ht="12.75" customHeight="1">
      <c r="A164">
        <v>7105</v>
      </c>
      <c r="B164" s="76">
        <v>2.6700000000000002E-2</v>
      </c>
      <c r="C164" s="76">
        <v>4.0000000000000002E-4</v>
      </c>
      <c r="D164" s="76">
        <v>1.32E-2</v>
      </c>
      <c r="E164" s="76">
        <v>0.17100000000000001</v>
      </c>
      <c r="F164" s="73">
        <f t="shared" si="4"/>
        <v>0.21130000000000002</v>
      </c>
      <c r="G164" s="77">
        <f t="shared" si="5"/>
        <v>9.2300000000000007E-2</v>
      </c>
      <c r="H164" s="81"/>
    </row>
    <row r="165" spans="1:15" ht="12.75" customHeight="1">
      <c r="A165">
        <v>7106</v>
      </c>
      <c r="B165" s="76">
        <v>0.32650000000000001</v>
      </c>
      <c r="C165" s="76">
        <v>4.8999999999999998E-3</v>
      </c>
      <c r="D165" s="76">
        <v>0.20630000000000001</v>
      </c>
      <c r="E165" s="76">
        <v>0.17100000000000001</v>
      </c>
      <c r="F165" s="73">
        <f t="shared" si="4"/>
        <v>0.70870000000000011</v>
      </c>
      <c r="G165" s="77">
        <f t="shared" si="5"/>
        <v>0.19109999999999999</v>
      </c>
      <c r="H165" s="81"/>
    </row>
    <row r="166" spans="1:15" ht="12.75" customHeight="1">
      <c r="A166">
        <v>7107</v>
      </c>
      <c r="B166" s="76">
        <v>0.60670000000000002</v>
      </c>
      <c r="C166" s="76">
        <v>9.1000000000000004E-3</v>
      </c>
      <c r="D166" s="76">
        <v>0.31369999999999998</v>
      </c>
      <c r="E166" s="76">
        <v>0.17100000000000001</v>
      </c>
      <c r="F166" s="73">
        <f t="shared" si="4"/>
        <v>1.1005</v>
      </c>
      <c r="G166" s="77">
        <f t="shared" si="5"/>
        <v>0.24690000000000001</v>
      </c>
      <c r="H166" s="81"/>
    </row>
    <row r="167" spans="1:15" ht="12.75" customHeight="1">
      <c r="A167">
        <v>1304</v>
      </c>
      <c r="B167" s="76">
        <v>2.6100000000000002E-2</v>
      </c>
      <c r="C167" s="76">
        <v>4.0000000000000002E-4</v>
      </c>
      <c r="D167" s="76">
        <v>1.18E-2</v>
      </c>
      <c r="E167" s="76">
        <v>0.17100000000000001</v>
      </c>
      <c r="F167" s="73">
        <f>+SUM(B167:E167)</f>
        <v>0.20930000000000001</v>
      </c>
      <c r="G167" s="77">
        <f>+SUM(C167:E167)/2</f>
        <v>9.1600000000000001E-2</v>
      </c>
      <c r="H167" s="81"/>
      <c r="I167" s="157"/>
      <c r="J167" s="157"/>
      <c r="K167" s="157"/>
      <c r="L167" s="157"/>
      <c r="M167" s="157"/>
      <c r="N167" s="157"/>
      <c r="O167" s="157"/>
    </row>
    <row r="168" spans="1:15" ht="12.75" customHeight="1">
      <c r="A168">
        <v>1305</v>
      </c>
      <c r="B168" s="76">
        <v>0.67530000000000001</v>
      </c>
      <c r="C168" s="76">
        <v>1.03E-2</v>
      </c>
      <c r="D168" s="76">
        <v>0.26600000000000001</v>
      </c>
      <c r="E168" s="76">
        <v>0.17100000000000001</v>
      </c>
      <c r="F168" s="73">
        <f t="shared" ref="F168:F231" si="6">+SUM(B168:E168)</f>
        <v>1.1226</v>
      </c>
      <c r="G168" s="77">
        <f t="shared" ref="G168:G231" si="7">+SUM(C168:E168)/2</f>
        <v>0.22365000000000002</v>
      </c>
    </row>
    <row r="169" spans="1:15" ht="12.75" customHeight="1">
      <c r="A169">
        <v>1401</v>
      </c>
      <c r="B169" s="76">
        <v>0.40389999999999998</v>
      </c>
      <c r="C169" s="76">
        <v>6.0000000000000001E-3</v>
      </c>
      <c r="D169" s="76">
        <v>0.2893</v>
      </c>
      <c r="E169" s="76">
        <v>0.17100000000000001</v>
      </c>
      <c r="F169" s="73">
        <f t="shared" si="6"/>
        <v>0.87020000000000008</v>
      </c>
      <c r="G169" s="77">
        <f t="shared" si="7"/>
        <v>0.23315000000000002</v>
      </c>
    </row>
    <row r="170" spans="1:15" ht="12.75" customHeight="1">
      <c r="A170">
        <v>1404</v>
      </c>
      <c r="B170" s="76">
        <v>1.0127999999999999</v>
      </c>
      <c r="C170" s="76">
        <v>1.5100000000000001E-2</v>
      </c>
      <c r="D170" s="76">
        <v>0.61629999999999996</v>
      </c>
      <c r="E170" s="76">
        <v>0.17100000000000001</v>
      </c>
      <c r="F170" s="73">
        <f t="shared" si="6"/>
        <v>1.8151999999999997</v>
      </c>
      <c r="G170" s="77">
        <f t="shared" si="7"/>
        <v>0.4012</v>
      </c>
    </row>
    <row r="171" spans="1:15" ht="12.75" customHeight="1">
      <c r="A171">
        <v>1405</v>
      </c>
      <c r="B171" s="76">
        <v>1.0448</v>
      </c>
      <c r="C171" s="76">
        <v>1.5699999999999999E-2</v>
      </c>
      <c r="D171" s="76">
        <v>0.51780000000000004</v>
      </c>
      <c r="E171" s="76">
        <v>0.17100000000000001</v>
      </c>
      <c r="F171" s="73">
        <f t="shared" si="6"/>
        <v>1.7493000000000001</v>
      </c>
      <c r="G171" s="77">
        <f t="shared" si="7"/>
        <v>0.35225000000000006</v>
      </c>
    </row>
    <row r="172" spans="1:15" ht="12.75" customHeight="1">
      <c r="A172">
        <v>1407</v>
      </c>
      <c r="B172" s="76">
        <v>0.88880000000000003</v>
      </c>
      <c r="C172" s="76">
        <v>1.34E-2</v>
      </c>
      <c r="D172" s="76">
        <v>0.4345</v>
      </c>
      <c r="E172" s="76">
        <v>0.17100000000000001</v>
      </c>
      <c r="F172" s="73">
        <f t="shared" si="6"/>
        <v>1.5077</v>
      </c>
      <c r="G172" s="77">
        <f t="shared" si="7"/>
        <v>0.30945</v>
      </c>
    </row>
    <row r="173" spans="1:15" ht="12.75" customHeight="1">
      <c r="A173">
        <v>1501</v>
      </c>
      <c r="B173" s="76">
        <v>1.2413000000000001</v>
      </c>
      <c r="C173" s="76">
        <v>1.89E-2</v>
      </c>
      <c r="D173" s="76">
        <v>0.49170000000000003</v>
      </c>
      <c r="E173" s="76">
        <v>0.17100000000000001</v>
      </c>
      <c r="F173" s="73">
        <f t="shared" si="6"/>
        <v>1.9229000000000001</v>
      </c>
      <c r="G173" s="77">
        <f t="shared" si="7"/>
        <v>0.34080000000000005</v>
      </c>
    </row>
    <row r="174" spans="1:15" ht="12.75" customHeight="1">
      <c r="A174">
        <v>1507</v>
      </c>
      <c r="B174" s="76">
        <v>0.59899999999999998</v>
      </c>
      <c r="C174" s="76">
        <v>8.9999999999999993E-3</v>
      </c>
      <c r="D174" s="76">
        <v>0.32690000000000002</v>
      </c>
      <c r="E174" s="76">
        <v>0.17100000000000001</v>
      </c>
      <c r="F174" s="73">
        <f t="shared" si="6"/>
        <v>1.1059000000000001</v>
      </c>
      <c r="G174" s="77">
        <f t="shared" si="7"/>
        <v>0.25345000000000001</v>
      </c>
    </row>
    <row r="175" spans="1:15" ht="12.75" customHeight="1">
      <c r="A175">
        <v>1701</v>
      </c>
      <c r="B175" s="76">
        <v>1.1472</v>
      </c>
      <c r="C175" s="76">
        <v>1.7399999999999999E-2</v>
      </c>
      <c r="D175" s="76">
        <v>0.50129999999999997</v>
      </c>
      <c r="E175" s="76">
        <v>0.17100000000000001</v>
      </c>
      <c r="F175" s="73">
        <f t="shared" si="6"/>
        <v>1.8369000000000002</v>
      </c>
      <c r="G175" s="77">
        <f t="shared" si="7"/>
        <v>0.34484999999999999</v>
      </c>
    </row>
    <row r="176" spans="1:15" ht="12.75" customHeight="1">
      <c r="A176">
        <v>1702</v>
      </c>
      <c r="B176" s="76">
        <v>2.0817999999999999</v>
      </c>
      <c r="C176" s="76">
        <v>3.2099999999999997E-2</v>
      </c>
      <c r="D176" s="76">
        <v>0.51029999999999998</v>
      </c>
      <c r="E176" s="76">
        <v>0.17100000000000001</v>
      </c>
      <c r="F176" s="73">
        <f t="shared" si="6"/>
        <v>2.7951999999999995</v>
      </c>
      <c r="G176" s="77">
        <f t="shared" si="7"/>
        <v>0.35670000000000002</v>
      </c>
    </row>
    <row r="177" spans="1:8" ht="12.75" customHeight="1">
      <c r="A177">
        <v>1703</v>
      </c>
      <c r="B177" s="76">
        <v>1.4302999999999999</v>
      </c>
      <c r="C177" s="76">
        <v>2.1899999999999999E-2</v>
      </c>
      <c r="D177" s="76">
        <v>0.45860000000000001</v>
      </c>
      <c r="E177" s="76">
        <v>0.17100000000000001</v>
      </c>
      <c r="F177" s="73">
        <f t="shared" si="6"/>
        <v>2.0817999999999999</v>
      </c>
      <c r="G177" s="77">
        <f t="shared" si="7"/>
        <v>0.32574999999999998</v>
      </c>
      <c r="H177" s="81"/>
    </row>
    <row r="178" spans="1:8" ht="12.75" customHeight="1">
      <c r="A178">
        <v>1704</v>
      </c>
      <c r="B178" s="76">
        <v>1.1472</v>
      </c>
      <c r="C178" s="76">
        <v>1.7399999999999999E-2</v>
      </c>
      <c r="D178" s="76">
        <v>0.50129999999999997</v>
      </c>
      <c r="E178" s="76">
        <v>0.17100000000000001</v>
      </c>
      <c r="F178" s="73">
        <f t="shared" si="6"/>
        <v>1.8369000000000002</v>
      </c>
      <c r="G178" s="77">
        <f t="shared" si="7"/>
        <v>0.34484999999999999</v>
      </c>
      <c r="H178" s="81"/>
    </row>
    <row r="179" spans="1:8" ht="12.75" customHeight="1">
      <c r="A179">
        <v>1801</v>
      </c>
      <c r="B179" s="76">
        <v>0.83979999999999999</v>
      </c>
      <c r="C179" s="76">
        <v>1.2800000000000001E-2</v>
      </c>
      <c r="D179" s="76">
        <v>0.2994</v>
      </c>
      <c r="E179" s="76">
        <v>0.17100000000000001</v>
      </c>
      <c r="F179" s="73">
        <f t="shared" si="6"/>
        <v>1.3230000000000002</v>
      </c>
      <c r="G179" s="77">
        <f t="shared" si="7"/>
        <v>0.24159999999999998</v>
      </c>
      <c r="H179" s="81"/>
    </row>
    <row r="180" spans="1:8" ht="12.75" customHeight="1">
      <c r="A180">
        <v>1802</v>
      </c>
      <c r="B180" s="76">
        <v>1.3436999999999999</v>
      </c>
      <c r="C180" s="76">
        <v>2.0500000000000001E-2</v>
      </c>
      <c r="D180" s="76">
        <v>0.47910000000000003</v>
      </c>
      <c r="E180" s="76">
        <v>0.17100000000000001</v>
      </c>
      <c r="F180" s="73">
        <f t="shared" si="6"/>
        <v>2.0143</v>
      </c>
      <c r="G180" s="77">
        <f t="shared" si="7"/>
        <v>0.33530000000000004</v>
      </c>
      <c r="H180" s="81"/>
    </row>
    <row r="181" spans="1:8" ht="12.75" customHeight="1">
      <c r="A181">
        <v>2002</v>
      </c>
      <c r="B181" s="76">
        <v>1.0465</v>
      </c>
      <c r="C181" s="76">
        <v>1.5800000000000002E-2</v>
      </c>
      <c r="D181" s="76">
        <v>0.49540000000000001</v>
      </c>
      <c r="E181" s="76">
        <v>0.17100000000000001</v>
      </c>
      <c r="F181" s="73">
        <f t="shared" si="6"/>
        <v>1.7287000000000001</v>
      </c>
      <c r="G181" s="77">
        <f t="shared" si="7"/>
        <v>0.34110000000000001</v>
      </c>
      <c r="H181" s="81"/>
    </row>
    <row r="182" spans="1:8" ht="12.75" customHeight="1">
      <c r="A182">
        <v>2004</v>
      </c>
      <c r="B182" s="76">
        <v>0.77710000000000001</v>
      </c>
      <c r="C182" s="76">
        <v>1.1599999999999999E-2</v>
      </c>
      <c r="D182" s="76">
        <v>0.48130000000000001</v>
      </c>
      <c r="E182" s="76">
        <v>0.17100000000000001</v>
      </c>
      <c r="F182" s="73">
        <f t="shared" si="6"/>
        <v>1.4410000000000001</v>
      </c>
      <c r="G182" s="77">
        <f t="shared" si="7"/>
        <v>0.33195000000000002</v>
      </c>
      <c r="H182" s="81"/>
    </row>
    <row r="183" spans="1:8" ht="12.75" customHeight="1">
      <c r="A183">
        <v>2007</v>
      </c>
      <c r="B183" s="76">
        <v>0.93589999999999995</v>
      </c>
      <c r="C183" s="76">
        <v>1.41E-2</v>
      </c>
      <c r="D183" s="76">
        <v>0.48849999999999999</v>
      </c>
      <c r="E183" s="76">
        <v>0.17100000000000001</v>
      </c>
      <c r="F183" s="73">
        <f t="shared" si="6"/>
        <v>1.6094999999999999</v>
      </c>
      <c r="G183" s="77">
        <f t="shared" si="7"/>
        <v>0.33679999999999999</v>
      </c>
      <c r="H183" s="81"/>
    </row>
    <row r="184" spans="1:8" ht="12.75" customHeight="1">
      <c r="A184">
        <v>2008</v>
      </c>
      <c r="B184" s="76">
        <v>0.3251</v>
      </c>
      <c r="C184" s="76">
        <v>4.8999999999999998E-3</v>
      </c>
      <c r="D184" s="76">
        <v>0.19209999999999999</v>
      </c>
      <c r="E184" s="76">
        <v>0.17100000000000001</v>
      </c>
      <c r="F184" s="73">
        <f t="shared" si="6"/>
        <v>0.69310000000000005</v>
      </c>
      <c r="G184" s="77">
        <f t="shared" si="7"/>
        <v>0.184</v>
      </c>
      <c r="H184" s="81"/>
    </row>
    <row r="185" spans="1:8" ht="12.75" customHeight="1">
      <c r="A185">
        <v>2009</v>
      </c>
      <c r="B185" s="76">
        <v>0.50919999999999999</v>
      </c>
      <c r="C185" s="76">
        <v>7.6E-3</v>
      </c>
      <c r="D185" s="76">
        <v>0.33129999999999998</v>
      </c>
      <c r="E185" s="76">
        <v>0.17100000000000001</v>
      </c>
      <c r="F185" s="73">
        <f t="shared" si="6"/>
        <v>1.0191000000000001</v>
      </c>
      <c r="G185" s="77">
        <f t="shared" si="7"/>
        <v>0.25495000000000001</v>
      </c>
      <c r="H185" s="81"/>
    </row>
    <row r="186" spans="1:8" ht="12.75" customHeight="1">
      <c r="A186">
        <v>2101</v>
      </c>
      <c r="B186" s="76">
        <v>0.85750000000000004</v>
      </c>
      <c r="C186" s="76">
        <v>1.2800000000000001E-2</v>
      </c>
      <c r="D186" s="76">
        <v>0.49399999999999999</v>
      </c>
      <c r="E186" s="76">
        <v>0.17100000000000001</v>
      </c>
      <c r="F186" s="73">
        <f t="shared" si="6"/>
        <v>1.5353000000000001</v>
      </c>
      <c r="G186" s="77">
        <f t="shared" si="7"/>
        <v>0.33890000000000003</v>
      </c>
      <c r="H186" s="81"/>
    </row>
    <row r="187" spans="1:8" ht="12.75" customHeight="1">
      <c r="A187">
        <v>2102</v>
      </c>
      <c r="B187" s="76">
        <v>0.91869999999999996</v>
      </c>
      <c r="C187" s="76">
        <v>1.37E-2</v>
      </c>
      <c r="D187" s="76">
        <v>0.53839999999999999</v>
      </c>
      <c r="E187" s="76">
        <v>0.17100000000000001</v>
      </c>
      <c r="F187" s="73">
        <f t="shared" si="6"/>
        <v>1.6418000000000001</v>
      </c>
      <c r="G187" s="77">
        <f t="shared" si="7"/>
        <v>0.36155000000000004</v>
      </c>
      <c r="H187" s="81"/>
    </row>
    <row r="188" spans="1:8" ht="12.75" customHeight="1">
      <c r="A188">
        <v>2103</v>
      </c>
      <c r="B188" s="76">
        <v>2.1598000000000002</v>
      </c>
      <c r="C188" s="76">
        <v>3.2599999999999997E-2</v>
      </c>
      <c r="D188" s="76">
        <v>0.99950000000000006</v>
      </c>
      <c r="E188" s="76">
        <v>0.17100000000000001</v>
      </c>
      <c r="F188" s="73">
        <f t="shared" si="6"/>
        <v>3.3629000000000002</v>
      </c>
      <c r="G188" s="77">
        <f t="shared" si="7"/>
        <v>0.60155000000000003</v>
      </c>
      <c r="H188" s="81"/>
    </row>
    <row r="189" spans="1:8" ht="12.75" customHeight="1">
      <c r="A189">
        <v>2104</v>
      </c>
      <c r="B189" s="76">
        <v>0.39529999999999998</v>
      </c>
      <c r="C189" s="76">
        <v>5.5999999999999999E-3</v>
      </c>
      <c r="D189" s="76">
        <v>0.40279999999999999</v>
      </c>
      <c r="E189" s="76">
        <v>0.17100000000000001</v>
      </c>
      <c r="F189" s="73">
        <f t="shared" si="6"/>
        <v>0.97470000000000001</v>
      </c>
      <c r="G189" s="77">
        <f t="shared" si="7"/>
        <v>0.28970000000000001</v>
      </c>
      <c r="H189" s="81"/>
    </row>
    <row r="190" spans="1:8" ht="12.75" customHeight="1">
      <c r="A190">
        <v>2105</v>
      </c>
      <c r="B190" s="76">
        <v>1.0526</v>
      </c>
      <c r="C190" s="76">
        <v>1.5900000000000001E-2</v>
      </c>
      <c r="D190" s="76">
        <v>0.48259999999999997</v>
      </c>
      <c r="E190" s="76">
        <v>0.17100000000000001</v>
      </c>
      <c r="F190" s="73">
        <f t="shared" si="6"/>
        <v>1.7221</v>
      </c>
      <c r="G190" s="77">
        <f t="shared" si="7"/>
        <v>0.33474999999999999</v>
      </c>
      <c r="H190" s="81"/>
    </row>
    <row r="191" spans="1:8" ht="12.75" customHeight="1">
      <c r="A191">
        <v>2106</v>
      </c>
      <c r="B191" s="76">
        <v>0.71550000000000002</v>
      </c>
      <c r="C191" s="76">
        <v>1.0699999999999999E-2</v>
      </c>
      <c r="D191" s="76">
        <v>0.42849999999999999</v>
      </c>
      <c r="E191" s="76">
        <v>0.17100000000000001</v>
      </c>
      <c r="F191" s="73">
        <f t="shared" si="6"/>
        <v>1.3257000000000001</v>
      </c>
      <c r="G191" s="77">
        <f t="shared" si="7"/>
        <v>0.30509999999999998</v>
      </c>
      <c r="H191" s="81"/>
    </row>
    <row r="192" spans="1:8" ht="12.75" customHeight="1">
      <c r="A192">
        <v>2201</v>
      </c>
      <c r="B192" s="76">
        <v>0.41909999999999997</v>
      </c>
      <c r="C192" s="76">
        <v>6.1999999999999998E-3</v>
      </c>
      <c r="D192" s="76">
        <v>0.3135</v>
      </c>
      <c r="E192" s="76">
        <v>0.17100000000000001</v>
      </c>
      <c r="F192" s="73">
        <f t="shared" si="6"/>
        <v>0.90979999999999994</v>
      </c>
      <c r="G192" s="77">
        <f t="shared" si="7"/>
        <v>0.24535000000000001</v>
      </c>
      <c r="H192" s="81"/>
    </row>
    <row r="193" spans="1:8" ht="12.75" customHeight="1">
      <c r="A193">
        <v>2202</v>
      </c>
      <c r="B193" s="76">
        <v>0.99080000000000001</v>
      </c>
      <c r="C193" s="76">
        <v>1.49E-2</v>
      </c>
      <c r="D193" s="76">
        <v>0.47570000000000001</v>
      </c>
      <c r="E193" s="76">
        <v>0.17100000000000001</v>
      </c>
      <c r="F193" s="73">
        <f t="shared" si="6"/>
        <v>1.6524000000000001</v>
      </c>
      <c r="G193" s="77">
        <f t="shared" si="7"/>
        <v>0.33080000000000004</v>
      </c>
      <c r="H193" s="81"/>
    </row>
    <row r="194" spans="1:8" ht="12.75" customHeight="1">
      <c r="A194">
        <v>2203</v>
      </c>
      <c r="B194" s="76">
        <v>0.65980000000000005</v>
      </c>
      <c r="C194" s="76">
        <v>9.7999999999999997E-3</v>
      </c>
      <c r="D194" s="76">
        <v>0.4355</v>
      </c>
      <c r="E194" s="76">
        <v>0.17100000000000001</v>
      </c>
      <c r="F194" s="73">
        <f t="shared" si="6"/>
        <v>1.2761000000000002</v>
      </c>
      <c r="G194" s="77">
        <f t="shared" si="7"/>
        <v>0.30814999999999998</v>
      </c>
      <c r="H194" s="81"/>
    </row>
    <row r="195" spans="1:8" ht="12.75" customHeight="1">
      <c r="A195">
        <v>2204</v>
      </c>
      <c r="B195" s="76">
        <v>0.41909999999999997</v>
      </c>
      <c r="C195" s="76">
        <v>6.1999999999999998E-3</v>
      </c>
      <c r="D195" s="76">
        <v>0.3135</v>
      </c>
      <c r="E195" s="76">
        <v>0.17100000000000001</v>
      </c>
      <c r="F195" s="73">
        <f t="shared" si="6"/>
        <v>0.90979999999999994</v>
      </c>
      <c r="G195" s="77">
        <f t="shared" si="7"/>
        <v>0.24535000000000001</v>
      </c>
      <c r="H195" s="81"/>
    </row>
    <row r="196" spans="1:8" ht="12.75" customHeight="1">
      <c r="A196">
        <v>2401</v>
      </c>
      <c r="B196" s="76">
        <v>0.65500000000000003</v>
      </c>
      <c r="C196" s="76">
        <v>9.9000000000000008E-3</v>
      </c>
      <c r="D196" s="76">
        <v>0.2959</v>
      </c>
      <c r="E196" s="76">
        <v>0.17100000000000001</v>
      </c>
      <c r="F196" s="73">
        <f t="shared" si="6"/>
        <v>1.1318000000000001</v>
      </c>
      <c r="G196" s="77">
        <f t="shared" si="7"/>
        <v>0.2384</v>
      </c>
      <c r="H196" s="81"/>
    </row>
    <row r="197" spans="1:8" ht="12.75" customHeight="1">
      <c r="A197">
        <v>2903</v>
      </c>
      <c r="B197" s="76">
        <v>0.78739999999999999</v>
      </c>
      <c r="C197" s="76">
        <v>1.17E-2</v>
      </c>
      <c r="D197" s="76">
        <v>0.51929999999999998</v>
      </c>
      <c r="E197" s="76">
        <v>0.17100000000000001</v>
      </c>
      <c r="F197" s="73">
        <f t="shared" si="6"/>
        <v>1.4894000000000001</v>
      </c>
      <c r="G197" s="77">
        <f t="shared" si="7"/>
        <v>0.35100000000000003</v>
      </c>
      <c r="H197" s="81"/>
    </row>
    <row r="198" spans="1:8" ht="12.75" customHeight="1">
      <c r="A198">
        <v>2904</v>
      </c>
      <c r="B198" s="76">
        <v>0.97230000000000005</v>
      </c>
      <c r="C198" s="76">
        <v>1.47E-2</v>
      </c>
      <c r="D198" s="76">
        <v>0.44519999999999998</v>
      </c>
      <c r="E198" s="76">
        <v>0.17100000000000001</v>
      </c>
      <c r="F198" s="73">
        <f t="shared" si="6"/>
        <v>1.6032000000000002</v>
      </c>
      <c r="G198" s="77">
        <f t="shared" si="7"/>
        <v>0.31545000000000001</v>
      </c>
      <c r="H198" s="81"/>
    </row>
    <row r="199" spans="1:8" ht="12.75" customHeight="1">
      <c r="A199">
        <v>2905</v>
      </c>
      <c r="B199" s="76">
        <v>0.70569999999999999</v>
      </c>
      <c r="C199" s="76">
        <v>1.0500000000000001E-2</v>
      </c>
      <c r="D199" s="76">
        <v>0.45590000000000003</v>
      </c>
      <c r="E199" s="76">
        <v>0.17100000000000001</v>
      </c>
      <c r="F199" s="73">
        <f t="shared" si="6"/>
        <v>1.3431</v>
      </c>
      <c r="G199" s="77">
        <f t="shared" si="7"/>
        <v>0.31870000000000004</v>
      </c>
      <c r="H199" s="81"/>
    </row>
    <row r="200" spans="1:8" ht="12.75" customHeight="1">
      <c r="A200">
        <v>2906</v>
      </c>
      <c r="B200" s="76">
        <v>0.78790000000000004</v>
      </c>
      <c r="C200" s="76">
        <v>1.18E-2</v>
      </c>
      <c r="D200" s="76">
        <v>0.46710000000000002</v>
      </c>
      <c r="E200" s="76">
        <v>0.17100000000000001</v>
      </c>
      <c r="F200" s="73">
        <f t="shared" si="6"/>
        <v>1.4378000000000002</v>
      </c>
      <c r="G200" s="77">
        <f t="shared" si="7"/>
        <v>0.32495000000000002</v>
      </c>
      <c r="H200" s="81"/>
    </row>
    <row r="201" spans="1:8" ht="12.75" customHeight="1">
      <c r="A201">
        <v>2907</v>
      </c>
      <c r="B201" s="76">
        <v>0.5454</v>
      </c>
      <c r="C201" s="76">
        <v>8.0000000000000002E-3</v>
      </c>
      <c r="D201" s="76">
        <v>0.38490000000000002</v>
      </c>
      <c r="E201" s="76">
        <v>0.17100000000000001</v>
      </c>
      <c r="F201" s="73">
        <f t="shared" si="6"/>
        <v>1.1093</v>
      </c>
      <c r="G201" s="77">
        <f t="shared" si="7"/>
        <v>0.28195000000000003</v>
      </c>
      <c r="H201" s="81"/>
    </row>
    <row r="202" spans="1:8" ht="12.75" customHeight="1">
      <c r="A202">
        <v>2908</v>
      </c>
      <c r="B202" s="76">
        <v>1.0307999999999999</v>
      </c>
      <c r="C202" s="76">
        <v>1.5299999999999999E-2</v>
      </c>
      <c r="D202" s="76">
        <v>0.68100000000000005</v>
      </c>
      <c r="E202" s="76">
        <v>0.17100000000000001</v>
      </c>
      <c r="F202" s="73">
        <f t="shared" si="6"/>
        <v>1.8981000000000001</v>
      </c>
      <c r="G202" s="77">
        <f t="shared" si="7"/>
        <v>0.43365000000000004</v>
      </c>
      <c r="H202" s="81"/>
    </row>
    <row r="203" spans="1:8" ht="12.75" customHeight="1">
      <c r="A203">
        <v>2909</v>
      </c>
      <c r="B203" s="76">
        <v>0.55020000000000002</v>
      </c>
      <c r="C203" s="76">
        <v>8.0999999999999996E-3</v>
      </c>
      <c r="D203" s="76">
        <v>0.38969999999999999</v>
      </c>
      <c r="E203" s="76">
        <v>0.17100000000000001</v>
      </c>
      <c r="F203" s="73">
        <f t="shared" si="6"/>
        <v>1.119</v>
      </c>
      <c r="G203" s="77">
        <f t="shared" si="7"/>
        <v>0.28439999999999999</v>
      </c>
      <c r="H203" s="81"/>
    </row>
    <row r="204" spans="1:8" ht="12.75" customHeight="1">
      <c r="A204">
        <v>3101</v>
      </c>
      <c r="B204" s="76">
        <v>1.0273000000000001</v>
      </c>
      <c r="C204" s="76">
        <v>1.55E-2</v>
      </c>
      <c r="D204" s="76">
        <v>0.51</v>
      </c>
      <c r="E204" s="76">
        <v>0.17100000000000001</v>
      </c>
      <c r="F204" s="73">
        <f t="shared" si="6"/>
        <v>1.7238000000000002</v>
      </c>
      <c r="G204" s="77">
        <f t="shared" si="7"/>
        <v>0.34825</v>
      </c>
      <c r="H204" s="81"/>
    </row>
    <row r="205" spans="1:8" ht="12.75" customHeight="1">
      <c r="A205">
        <v>3102</v>
      </c>
      <c r="B205" s="76">
        <v>0.4229</v>
      </c>
      <c r="C205" s="76">
        <v>6.4000000000000003E-3</v>
      </c>
      <c r="D205" s="76">
        <v>0.18229999999999999</v>
      </c>
      <c r="E205" s="76">
        <v>0.17100000000000001</v>
      </c>
      <c r="F205" s="73">
        <f t="shared" si="6"/>
        <v>0.78260000000000007</v>
      </c>
      <c r="G205" s="77">
        <f t="shared" si="7"/>
        <v>0.17985000000000001</v>
      </c>
      <c r="H205" s="81"/>
    </row>
    <row r="206" spans="1:8" ht="12.75" customHeight="1">
      <c r="A206">
        <v>3103</v>
      </c>
      <c r="B206" s="76">
        <v>0.50260000000000005</v>
      </c>
      <c r="C206" s="76">
        <v>7.6E-3</v>
      </c>
      <c r="D206" s="76">
        <v>0.24340000000000001</v>
      </c>
      <c r="E206" s="76">
        <v>0.17100000000000001</v>
      </c>
      <c r="F206" s="73">
        <f t="shared" si="6"/>
        <v>0.92460000000000009</v>
      </c>
      <c r="G206" s="77">
        <f t="shared" si="7"/>
        <v>0.21100000000000002</v>
      </c>
      <c r="H206" s="81"/>
    </row>
    <row r="207" spans="1:8" ht="12.75" customHeight="1">
      <c r="A207">
        <v>3104</v>
      </c>
      <c r="B207" s="76">
        <v>0.94769999999999999</v>
      </c>
      <c r="C207" s="76">
        <v>1.41E-2</v>
      </c>
      <c r="D207" s="76">
        <v>0.60519999999999996</v>
      </c>
      <c r="E207" s="76">
        <v>0.17100000000000001</v>
      </c>
      <c r="F207" s="73">
        <f t="shared" si="6"/>
        <v>1.738</v>
      </c>
      <c r="G207" s="77">
        <f t="shared" si="7"/>
        <v>0.39515</v>
      </c>
      <c r="H207" s="81"/>
    </row>
    <row r="208" spans="1:8" ht="12.75" customHeight="1">
      <c r="A208">
        <v>3105</v>
      </c>
      <c r="B208" s="76">
        <v>1.1487000000000001</v>
      </c>
      <c r="C208" s="76">
        <v>1.7000000000000001E-2</v>
      </c>
      <c r="D208" s="76">
        <v>0.753</v>
      </c>
      <c r="E208" s="76">
        <v>0.17100000000000001</v>
      </c>
      <c r="F208" s="73">
        <f t="shared" si="6"/>
        <v>2.0896999999999997</v>
      </c>
      <c r="G208" s="77">
        <f t="shared" si="7"/>
        <v>0.47050000000000003</v>
      </c>
      <c r="H208" s="81"/>
    </row>
    <row r="209" spans="1:8" ht="12.75" customHeight="1">
      <c r="A209">
        <v>3303</v>
      </c>
      <c r="B209" s="76">
        <v>0.52939999999999998</v>
      </c>
      <c r="C209" s="76">
        <v>7.9000000000000008E-3</v>
      </c>
      <c r="D209" s="76">
        <v>0.28389999999999999</v>
      </c>
      <c r="E209" s="76">
        <v>0.17100000000000001</v>
      </c>
      <c r="F209" s="73">
        <f t="shared" si="6"/>
        <v>0.99219999999999997</v>
      </c>
      <c r="G209" s="77">
        <f t="shared" si="7"/>
        <v>0.23139999999999999</v>
      </c>
      <c r="H209" s="81"/>
    </row>
    <row r="210" spans="1:8" ht="12.75" customHeight="1">
      <c r="A210">
        <v>3304</v>
      </c>
      <c r="B210" s="76">
        <v>0.9375</v>
      </c>
      <c r="C210" s="76">
        <v>1.3899999999999999E-2</v>
      </c>
      <c r="D210" s="76">
        <v>0.58750000000000002</v>
      </c>
      <c r="E210" s="76">
        <v>0.17100000000000001</v>
      </c>
      <c r="F210" s="73">
        <f t="shared" si="6"/>
        <v>1.7099</v>
      </c>
      <c r="G210" s="77">
        <f t="shared" si="7"/>
        <v>0.38620000000000004</v>
      </c>
      <c r="H210" s="81"/>
    </row>
    <row r="211" spans="1:8" ht="12.75" customHeight="1">
      <c r="A211">
        <v>3309</v>
      </c>
      <c r="B211" s="76">
        <v>0.55230000000000001</v>
      </c>
      <c r="C211" s="76">
        <v>8.3000000000000001E-3</v>
      </c>
      <c r="D211" s="76">
        <v>0.27629999999999999</v>
      </c>
      <c r="E211" s="76">
        <v>0.17100000000000001</v>
      </c>
      <c r="F211" s="73">
        <f t="shared" si="6"/>
        <v>1.0079</v>
      </c>
      <c r="G211" s="77">
        <f t="shared" si="7"/>
        <v>0.2278</v>
      </c>
      <c r="H211" s="81"/>
    </row>
    <row r="212" spans="1:8" ht="12.75" customHeight="1">
      <c r="A212">
        <v>3402</v>
      </c>
      <c r="B212" s="76">
        <v>0.59379999999999999</v>
      </c>
      <c r="C212" s="76">
        <v>8.8999999999999999E-3</v>
      </c>
      <c r="D212" s="76">
        <v>0.33929999999999999</v>
      </c>
      <c r="E212" s="76">
        <v>0.17100000000000001</v>
      </c>
      <c r="F212" s="73">
        <f t="shared" si="6"/>
        <v>1.113</v>
      </c>
      <c r="G212" s="77">
        <f t="shared" si="7"/>
        <v>0.2596</v>
      </c>
      <c r="H212" s="81"/>
    </row>
    <row r="213" spans="1:8" ht="12.75" customHeight="1">
      <c r="A213">
        <v>3403</v>
      </c>
      <c r="B213" s="76">
        <v>0.2021</v>
      </c>
      <c r="C213" s="76">
        <v>3.0000000000000001E-3</v>
      </c>
      <c r="D213" s="76">
        <v>0.1016</v>
      </c>
      <c r="E213" s="76">
        <v>0.17100000000000001</v>
      </c>
      <c r="F213" s="73">
        <f t="shared" si="6"/>
        <v>0.47770000000000001</v>
      </c>
      <c r="G213" s="77">
        <f t="shared" si="7"/>
        <v>0.13780000000000001</v>
      </c>
      <c r="H213" s="81"/>
    </row>
    <row r="214" spans="1:8" ht="12.75" customHeight="1">
      <c r="A214">
        <v>3404</v>
      </c>
      <c r="B214" s="76">
        <v>0.77490000000000003</v>
      </c>
      <c r="C214" s="76">
        <v>1.1599999999999999E-2</v>
      </c>
      <c r="D214" s="76">
        <v>0.40010000000000001</v>
      </c>
      <c r="E214" s="76">
        <v>0.17100000000000001</v>
      </c>
      <c r="F214" s="73">
        <f t="shared" si="6"/>
        <v>1.3575999999999999</v>
      </c>
      <c r="G214" s="77">
        <f t="shared" si="7"/>
        <v>0.29135</v>
      </c>
      <c r="H214" s="81"/>
    </row>
    <row r="215" spans="1:8" ht="12.75" customHeight="1">
      <c r="A215">
        <v>3405</v>
      </c>
      <c r="B215" s="76">
        <v>0.3629</v>
      </c>
      <c r="C215" s="76">
        <v>5.4000000000000003E-3</v>
      </c>
      <c r="D215" s="76">
        <v>0.2041</v>
      </c>
      <c r="E215" s="76">
        <v>0.17100000000000001</v>
      </c>
      <c r="F215" s="73">
        <f t="shared" si="6"/>
        <v>0.74340000000000006</v>
      </c>
      <c r="G215" s="77">
        <f t="shared" si="7"/>
        <v>0.19025</v>
      </c>
      <c r="H215" s="81"/>
    </row>
    <row r="216" spans="1:8" ht="12.75" customHeight="1">
      <c r="A216">
        <v>3406</v>
      </c>
      <c r="B216" s="76">
        <v>0.3448</v>
      </c>
      <c r="C216" s="76">
        <v>5.1999999999999998E-3</v>
      </c>
      <c r="D216" s="76">
        <v>0.2</v>
      </c>
      <c r="E216" s="76">
        <v>0.17100000000000001</v>
      </c>
      <c r="F216" s="73">
        <f t="shared" si="6"/>
        <v>0.72100000000000009</v>
      </c>
      <c r="G216" s="77">
        <f t="shared" si="7"/>
        <v>0.18810000000000002</v>
      </c>
      <c r="H216" s="81"/>
    </row>
    <row r="217" spans="1:8" ht="12.75" customHeight="1">
      <c r="A217">
        <v>3407</v>
      </c>
      <c r="B217" s="76">
        <v>1.3048</v>
      </c>
      <c r="C217" s="76">
        <v>1.9900000000000001E-2</v>
      </c>
      <c r="D217" s="76">
        <v>0.50339999999999996</v>
      </c>
      <c r="E217" s="76">
        <v>0.17100000000000001</v>
      </c>
      <c r="F217" s="73">
        <f t="shared" si="6"/>
        <v>1.9991000000000001</v>
      </c>
      <c r="G217" s="77">
        <f t="shared" si="7"/>
        <v>0.34715000000000001</v>
      </c>
      <c r="H217" s="81"/>
    </row>
    <row r="218" spans="1:8" ht="12.75" customHeight="1">
      <c r="A218">
        <v>3408</v>
      </c>
      <c r="B218" s="76">
        <v>0.38190000000000002</v>
      </c>
      <c r="C218" s="76">
        <v>5.7999999999999996E-3</v>
      </c>
      <c r="D218" s="76">
        <v>0.1759</v>
      </c>
      <c r="E218" s="76">
        <v>0.17100000000000001</v>
      </c>
      <c r="F218" s="73">
        <f t="shared" si="6"/>
        <v>0.73460000000000014</v>
      </c>
      <c r="G218" s="77">
        <f t="shared" si="7"/>
        <v>0.17635000000000001</v>
      </c>
      <c r="H218" s="81"/>
    </row>
    <row r="219" spans="1:8" ht="12.75" customHeight="1">
      <c r="A219">
        <v>3409</v>
      </c>
      <c r="B219" s="76">
        <v>0.21279999999999999</v>
      </c>
      <c r="C219" s="76">
        <v>3.2000000000000002E-3</v>
      </c>
      <c r="D219" s="76">
        <v>0.13719999999999999</v>
      </c>
      <c r="E219" s="76">
        <v>0.17100000000000001</v>
      </c>
      <c r="F219" s="73">
        <f t="shared" si="6"/>
        <v>0.5242</v>
      </c>
      <c r="G219" s="77">
        <f t="shared" si="7"/>
        <v>0.15570000000000001</v>
      </c>
      <c r="H219" s="81"/>
    </row>
    <row r="220" spans="1:8" ht="12.75" customHeight="1">
      <c r="A220">
        <v>3410</v>
      </c>
      <c r="B220" s="76">
        <v>0.21279999999999999</v>
      </c>
      <c r="C220" s="76">
        <v>3.2000000000000002E-3</v>
      </c>
      <c r="D220" s="76">
        <v>0.13719999999999999</v>
      </c>
      <c r="E220" s="76">
        <v>0.17100000000000001</v>
      </c>
      <c r="F220" s="73">
        <f t="shared" si="6"/>
        <v>0.5242</v>
      </c>
      <c r="G220" s="77">
        <f t="shared" si="7"/>
        <v>0.15570000000000001</v>
      </c>
      <c r="H220" s="81"/>
    </row>
    <row r="221" spans="1:8" ht="12.75" customHeight="1">
      <c r="A221">
        <v>3411</v>
      </c>
      <c r="B221" s="76">
        <v>0.72160000000000002</v>
      </c>
      <c r="C221" s="76">
        <v>1.09E-2</v>
      </c>
      <c r="D221" s="76">
        <v>0.31430000000000002</v>
      </c>
      <c r="E221" s="76">
        <v>0.17100000000000001</v>
      </c>
      <c r="F221" s="73">
        <f t="shared" si="6"/>
        <v>1.2178000000000002</v>
      </c>
      <c r="G221" s="77">
        <f t="shared" si="7"/>
        <v>0.24810000000000004</v>
      </c>
      <c r="H221" s="81"/>
    </row>
    <row r="222" spans="1:8">
      <c r="A222">
        <v>3412</v>
      </c>
      <c r="B222" s="76">
        <v>1.1463000000000001</v>
      </c>
      <c r="C222" s="76">
        <v>1.7500000000000002E-2</v>
      </c>
      <c r="D222" s="76">
        <v>0.39960000000000001</v>
      </c>
      <c r="E222" s="76">
        <v>0.17100000000000001</v>
      </c>
      <c r="F222" s="73">
        <f t="shared" si="6"/>
        <v>1.7344000000000002</v>
      </c>
      <c r="G222" s="77">
        <f t="shared" si="7"/>
        <v>0.29405000000000003</v>
      </c>
    </row>
    <row r="223" spans="1:8">
      <c r="A223">
        <v>3414</v>
      </c>
      <c r="B223" s="76">
        <v>1.2195</v>
      </c>
      <c r="C223" s="76">
        <v>1.8499999999999999E-2</v>
      </c>
      <c r="D223" s="76">
        <v>0.5262</v>
      </c>
      <c r="E223" s="76">
        <v>0.17100000000000001</v>
      </c>
      <c r="F223" s="73">
        <f t="shared" si="6"/>
        <v>1.9352</v>
      </c>
      <c r="G223" s="77">
        <f t="shared" si="7"/>
        <v>0.35785</v>
      </c>
    </row>
    <row r="224" spans="1:8">
      <c r="A224">
        <v>3415</v>
      </c>
      <c r="B224" s="76">
        <v>1.9075</v>
      </c>
      <c r="C224" s="76">
        <v>2.8799999999999999E-2</v>
      </c>
      <c r="D224" s="76">
        <v>0.91900000000000004</v>
      </c>
      <c r="E224" s="76">
        <v>0.17100000000000001</v>
      </c>
      <c r="F224" s="73">
        <f t="shared" si="6"/>
        <v>3.0262999999999995</v>
      </c>
      <c r="G224" s="77">
        <f t="shared" si="7"/>
        <v>0.55940000000000001</v>
      </c>
    </row>
    <row r="225" spans="1:7">
      <c r="A225">
        <v>3501</v>
      </c>
      <c r="B225" s="76">
        <v>0.54610000000000003</v>
      </c>
      <c r="C225" s="76">
        <v>8.0999999999999996E-3</v>
      </c>
      <c r="D225" s="76">
        <v>0.35799999999999998</v>
      </c>
      <c r="E225" s="76">
        <v>0.17100000000000001</v>
      </c>
      <c r="F225" s="73">
        <f t="shared" si="6"/>
        <v>1.0831999999999999</v>
      </c>
      <c r="G225" s="77">
        <f t="shared" si="7"/>
        <v>0.26855000000000001</v>
      </c>
    </row>
    <row r="226" spans="1:7">
      <c r="A226">
        <v>3503</v>
      </c>
      <c r="B226" s="76">
        <v>0.44969999999999999</v>
      </c>
      <c r="C226" s="76">
        <v>6.7000000000000002E-3</v>
      </c>
      <c r="D226" s="76">
        <v>0.25530000000000003</v>
      </c>
      <c r="E226" s="76">
        <v>0.17100000000000001</v>
      </c>
      <c r="F226" s="73">
        <f t="shared" si="6"/>
        <v>0.88270000000000004</v>
      </c>
      <c r="G226" s="77">
        <f t="shared" si="7"/>
        <v>0.21650000000000003</v>
      </c>
    </row>
    <row r="227" spans="1:7">
      <c r="A227">
        <v>3506</v>
      </c>
      <c r="B227" s="76">
        <v>1.2453000000000001</v>
      </c>
      <c r="C227" s="76">
        <v>1.9E-2</v>
      </c>
      <c r="D227" s="76">
        <v>0.4798</v>
      </c>
      <c r="E227" s="76">
        <v>0.17100000000000001</v>
      </c>
      <c r="F227" s="73">
        <f t="shared" si="6"/>
        <v>1.9151</v>
      </c>
      <c r="G227" s="77">
        <f t="shared" si="7"/>
        <v>0.33490000000000003</v>
      </c>
    </row>
    <row r="228" spans="1:7">
      <c r="A228">
        <v>3509</v>
      </c>
      <c r="B228" s="76">
        <v>0.63619999999999999</v>
      </c>
      <c r="C228" s="76">
        <v>9.4999999999999998E-3</v>
      </c>
      <c r="D228" s="76">
        <v>0.33839999999999998</v>
      </c>
      <c r="E228" s="76">
        <v>0.17100000000000001</v>
      </c>
      <c r="F228" s="73">
        <f t="shared" si="6"/>
        <v>1.1551</v>
      </c>
      <c r="G228" s="77">
        <f t="shared" si="7"/>
        <v>0.25945000000000001</v>
      </c>
    </row>
    <row r="229" spans="1:7">
      <c r="A229">
        <v>3510</v>
      </c>
      <c r="B229" s="76">
        <v>0.48039999999999999</v>
      </c>
      <c r="C229" s="76">
        <v>7.1000000000000004E-3</v>
      </c>
      <c r="D229" s="76">
        <v>0.34100000000000003</v>
      </c>
      <c r="E229" s="76">
        <v>0.17100000000000001</v>
      </c>
      <c r="F229" s="73">
        <f t="shared" si="6"/>
        <v>0.99950000000000006</v>
      </c>
      <c r="G229" s="77">
        <f t="shared" si="7"/>
        <v>0.25955</v>
      </c>
    </row>
    <row r="230" spans="1:7">
      <c r="A230">
        <v>3511</v>
      </c>
      <c r="B230" s="76">
        <v>1.1214999999999999</v>
      </c>
      <c r="C230" s="76">
        <v>1.67E-2</v>
      </c>
      <c r="D230" s="76">
        <v>0.67730000000000001</v>
      </c>
      <c r="E230" s="76">
        <v>0.17100000000000001</v>
      </c>
      <c r="F230" s="73">
        <f t="shared" si="6"/>
        <v>1.9864999999999999</v>
      </c>
      <c r="G230" s="77">
        <f t="shared" si="7"/>
        <v>0.43250000000000005</v>
      </c>
    </row>
    <row r="231" spans="1:7">
      <c r="A231">
        <v>3512</v>
      </c>
      <c r="B231" s="76">
        <v>0.49220000000000003</v>
      </c>
      <c r="C231" s="76">
        <v>7.3000000000000001E-3</v>
      </c>
      <c r="D231" s="76">
        <v>0.32479999999999998</v>
      </c>
      <c r="E231" s="76">
        <v>0.17100000000000001</v>
      </c>
      <c r="F231" s="73">
        <f t="shared" si="6"/>
        <v>0.99530000000000007</v>
      </c>
      <c r="G231" s="77">
        <f t="shared" si="7"/>
        <v>0.25155</v>
      </c>
    </row>
    <row r="232" spans="1:7">
      <c r="A232">
        <v>3513</v>
      </c>
      <c r="B232" s="76">
        <v>0.66859999999999997</v>
      </c>
      <c r="C232" s="76">
        <v>0.01</v>
      </c>
      <c r="D232" s="76">
        <v>0.34649999999999997</v>
      </c>
      <c r="E232" s="76">
        <v>0.17100000000000001</v>
      </c>
      <c r="F232" s="73">
        <f t="shared" ref="F232:F295" si="8">+SUM(B232:E232)</f>
        <v>1.1960999999999999</v>
      </c>
      <c r="G232" s="77">
        <f t="shared" ref="G232:G295" si="9">+SUM(C232:E232)/2</f>
        <v>0.26374999999999998</v>
      </c>
    </row>
    <row r="233" spans="1:7">
      <c r="A233">
        <v>3602</v>
      </c>
      <c r="B233" s="76">
        <v>0.1381</v>
      </c>
      <c r="C233" s="76">
        <v>2.0999999999999999E-3</v>
      </c>
      <c r="D233" s="76">
        <v>7.7100000000000002E-2</v>
      </c>
      <c r="E233" s="76">
        <v>0.17100000000000001</v>
      </c>
      <c r="F233" s="73">
        <f t="shared" si="8"/>
        <v>0.38829999999999998</v>
      </c>
      <c r="G233" s="77">
        <f t="shared" si="9"/>
        <v>0.12510000000000002</v>
      </c>
    </row>
    <row r="234" spans="1:7">
      <c r="A234">
        <v>5109</v>
      </c>
      <c r="B234" s="76">
        <v>0.71079999999999999</v>
      </c>
      <c r="C234" s="76">
        <v>1.0800000000000001E-2</v>
      </c>
      <c r="D234" s="76">
        <v>0.30220000000000002</v>
      </c>
      <c r="E234" s="76">
        <v>0.17100000000000001</v>
      </c>
      <c r="F234" s="73">
        <f t="shared" si="8"/>
        <v>1.1948000000000001</v>
      </c>
      <c r="G234" s="77">
        <f t="shared" si="9"/>
        <v>0.24199999999999999</v>
      </c>
    </row>
    <row r="235" spans="1:7">
      <c r="A235">
        <v>5201</v>
      </c>
      <c r="B235" s="76">
        <v>0.38469999999999999</v>
      </c>
      <c r="C235" s="76">
        <v>5.7000000000000002E-3</v>
      </c>
      <c r="D235" s="76">
        <v>0.23499999999999999</v>
      </c>
      <c r="E235" s="76">
        <v>0.17100000000000001</v>
      </c>
      <c r="F235" s="73">
        <f t="shared" si="8"/>
        <v>0.7964</v>
      </c>
      <c r="G235" s="77">
        <f t="shared" si="9"/>
        <v>0.20585000000000001</v>
      </c>
    </row>
    <row r="236" spans="1:7">
      <c r="A236">
        <v>5204</v>
      </c>
      <c r="B236" s="76">
        <v>1.8262</v>
      </c>
      <c r="C236" s="76">
        <v>2.8000000000000001E-2</v>
      </c>
      <c r="D236" s="76">
        <v>0.54379999999999995</v>
      </c>
      <c r="E236" s="76">
        <v>0.17100000000000001</v>
      </c>
      <c r="F236" s="73">
        <f t="shared" si="8"/>
        <v>2.569</v>
      </c>
      <c r="G236" s="77">
        <f t="shared" si="9"/>
        <v>0.37140000000000001</v>
      </c>
    </row>
    <row r="237" spans="1:7">
      <c r="A237">
        <v>5206</v>
      </c>
      <c r="B237" s="76">
        <v>0.59670000000000001</v>
      </c>
      <c r="C237" s="76">
        <v>8.9999999999999993E-3</v>
      </c>
      <c r="D237" s="76">
        <v>0.27779999999999999</v>
      </c>
      <c r="E237" s="76">
        <v>0.17100000000000001</v>
      </c>
      <c r="F237" s="73">
        <f t="shared" si="8"/>
        <v>1.0545</v>
      </c>
      <c r="G237" s="77">
        <f t="shared" si="9"/>
        <v>0.22889999999999999</v>
      </c>
    </row>
    <row r="238" spans="1:7">
      <c r="A238">
        <v>5207</v>
      </c>
      <c r="B238" s="76">
        <v>0.19520000000000001</v>
      </c>
      <c r="C238" s="76">
        <v>2.8999999999999998E-3</v>
      </c>
      <c r="D238" s="76">
        <v>0.14380000000000001</v>
      </c>
      <c r="E238" s="76">
        <v>0.17100000000000001</v>
      </c>
      <c r="F238" s="73">
        <f t="shared" si="8"/>
        <v>0.51290000000000002</v>
      </c>
      <c r="G238" s="77">
        <f t="shared" si="9"/>
        <v>0.15884999999999999</v>
      </c>
    </row>
    <row r="239" spans="1:7">
      <c r="A239">
        <v>5208</v>
      </c>
      <c r="B239" s="76">
        <v>0.88380000000000003</v>
      </c>
      <c r="C239" s="76">
        <v>1.3299999999999999E-2</v>
      </c>
      <c r="D239" s="76">
        <v>0.44490000000000002</v>
      </c>
      <c r="E239" s="76">
        <v>0.17100000000000001</v>
      </c>
      <c r="F239" s="73">
        <f t="shared" si="8"/>
        <v>1.5130000000000001</v>
      </c>
      <c r="G239" s="77">
        <f t="shared" si="9"/>
        <v>0.31459999999999999</v>
      </c>
    </row>
    <row r="240" spans="1:7">
      <c r="A240">
        <v>5209</v>
      </c>
      <c r="B240" s="76">
        <v>0.87829999999999997</v>
      </c>
      <c r="C240" s="76">
        <v>1.32E-2</v>
      </c>
      <c r="D240" s="76">
        <v>0.44740000000000002</v>
      </c>
      <c r="E240" s="76">
        <v>0.17100000000000001</v>
      </c>
      <c r="F240" s="73">
        <f t="shared" si="8"/>
        <v>1.5099</v>
      </c>
      <c r="G240" s="77">
        <f t="shared" si="9"/>
        <v>0.31580000000000003</v>
      </c>
    </row>
    <row r="241" spans="1:7">
      <c r="A241">
        <v>5300</v>
      </c>
      <c r="B241" s="76">
        <v>0.12280000000000001</v>
      </c>
      <c r="C241" s="76">
        <v>1.8E-3</v>
      </c>
      <c r="D241" s="76">
        <v>6.1899999999999997E-2</v>
      </c>
      <c r="E241" s="76">
        <v>0.17100000000000001</v>
      </c>
      <c r="F241" s="73">
        <f t="shared" si="8"/>
        <v>0.35750000000000004</v>
      </c>
      <c r="G241" s="77">
        <f t="shared" si="9"/>
        <v>0.11735000000000001</v>
      </c>
    </row>
    <row r="242" spans="1:7">
      <c r="A242">
        <v>5301</v>
      </c>
      <c r="B242" s="76">
        <v>3.8199999999999998E-2</v>
      </c>
      <c r="C242" s="76">
        <v>5.9999999999999995E-4</v>
      </c>
      <c r="D242" s="76">
        <v>2.0500000000000001E-2</v>
      </c>
      <c r="E242" s="76">
        <v>0.17100000000000001</v>
      </c>
      <c r="F242" s="73">
        <f t="shared" si="8"/>
        <v>0.2303</v>
      </c>
      <c r="G242" s="77">
        <f t="shared" si="9"/>
        <v>9.605000000000001E-2</v>
      </c>
    </row>
    <row r="243" spans="1:7">
      <c r="A243">
        <v>5302</v>
      </c>
      <c r="B243" s="76">
        <v>9.9000000000000008E-3</v>
      </c>
      <c r="C243" s="76">
        <v>1E-4</v>
      </c>
      <c r="D243" s="76">
        <v>4.3E-3</v>
      </c>
      <c r="E243" s="76">
        <v>0.17100000000000001</v>
      </c>
      <c r="F243" s="73">
        <f t="shared" si="8"/>
        <v>0.18530000000000002</v>
      </c>
      <c r="G243" s="77">
        <f t="shared" si="9"/>
        <v>8.77E-2</v>
      </c>
    </row>
    <row r="244" spans="1:7">
      <c r="A244">
        <v>5305</v>
      </c>
      <c r="B244" s="76">
        <v>7.0000000000000007E-2</v>
      </c>
      <c r="C244" s="76">
        <v>1.1000000000000001E-3</v>
      </c>
      <c r="D244" s="76">
        <v>3.6200000000000003E-2</v>
      </c>
      <c r="E244" s="76">
        <v>0.17100000000000001</v>
      </c>
      <c r="F244" s="73">
        <f t="shared" si="8"/>
        <v>0.27829999999999999</v>
      </c>
      <c r="G244" s="77">
        <f t="shared" si="9"/>
        <v>0.10415000000000001</v>
      </c>
    </row>
    <row r="245" spans="1:7">
      <c r="A245">
        <v>5306</v>
      </c>
      <c r="B245" s="76">
        <v>5.1799999999999999E-2</v>
      </c>
      <c r="C245" s="76">
        <v>8.0000000000000004E-4</v>
      </c>
      <c r="D245" s="76">
        <v>3.0599999999999999E-2</v>
      </c>
      <c r="E245" s="76">
        <v>0.17100000000000001</v>
      </c>
      <c r="F245" s="73">
        <f t="shared" si="8"/>
        <v>0.25419999999999998</v>
      </c>
      <c r="G245" s="77">
        <f t="shared" si="9"/>
        <v>0.10120000000000001</v>
      </c>
    </row>
    <row r="246" spans="1:7">
      <c r="A246">
        <v>5307</v>
      </c>
      <c r="B246" s="76">
        <v>1.0920000000000001</v>
      </c>
      <c r="C246" s="76">
        <v>1.66E-2</v>
      </c>
      <c r="D246" s="76">
        <v>0.43409999999999999</v>
      </c>
      <c r="E246" s="76">
        <v>0.17100000000000001</v>
      </c>
      <c r="F246" s="73">
        <f t="shared" si="8"/>
        <v>1.7137</v>
      </c>
      <c r="G246" s="77">
        <f t="shared" si="9"/>
        <v>0.31085000000000002</v>
      </c>
    </row>
    <row r="247" spans="1:7">
      <c r="A247">
        <v>5308</v>
      </c>
      <c r="B247" s="76">
        <v>0.1193</v>
      </c>
      <c r="C247" s="76">
        <v>1.8E-3</v>
      </c>
      <c r="D247" s="76">
        <v>7.9899999999999999E-2</v>
      </c>
      <c r="E247" s="76">
        <v>0.17100000000000001</v>
      </c>
      <c r="F247" s="73">
        <f t="shared" si="8"/>
        <v>0.372</v>
      </c>
      <c r="G247" s="77">
        <f t="shared" si="9"/>
        <v>0.12635000000000002</v>
      </c>
    </row>
    <row r="248" spans="1:7">
      <c r="A248">
        <v>6103</v>
      </c>
      <c r="B248" s="76">
        <v>0.11020000000000001</v>
      </c>
      <c r="C248" s="76">
        <v>1.6000000000000001E-3</v>
      </c>
      <c r="D248" s="76">
        <v>9.0899999999999995E-2</v>
      </c>
      <c r="E248" s="76">
        <v>0.17100000000000001</v>
      </c>
      <c r="F248" s="73">
        <f t="shared" si="8"/>
        <v>0.37370000000000003</v>
      </c>
      <c r="G248" s="77">
        <f t="shared" si="9"/>
        <v>0.13175000000000001</v>
      </c>
    </row>
    <row r="249" spans="1:7">
      <c r="A249">
        <v>6104</v>
      </c>
      <c r="B249" s="76">
        <v>0.51170000000000004</v>
      </c>
      <c r="C249" s="76">
        <v>7.7000000000000002E-3</v>
      </c>
      <c r="D249" s="76">
        <v>0.29089999999999999</v>
      </c>
      <c r="E249" s="76">
        <v>0.17100000000000001</v>
      </c>
      <c r="F249" s="73">
        <f t="shared" si="8"/>
        <v>0.98130000000000006</v>
      </c>
      <c r="G249" s="77">
        <f t="shared" si="9"/>
        <v>0.23480000000000001</v>
      </c>
    </row>
    <row r="250" spans="1:7">
      <c r="A250">
        <v>6105</v>
      </c>
      <c r="B250" s="76">
        <v>0.8821</v>
      </c>
      <c r="C250" s="76">
        <v>1.34E-2</v>
      </c>
      <c r="D250" s="76">
        <v>0.34760000000000002</v>
      </c>
      <c r="E250" s="76">
        <v>0.17100000000000001</v>
      </c>
      <c r="F250" s="73">
        <f t="shared" si="8"/>
        <v>1.4141000000000001</v>
      </c>
      <c r="G250" s="77">
        <f t="shared" si="9"/>
        <v>0.26600000000000001</v>
      </c>
    </row>
    <row r="251" spans="1:7">
      <c r="A251">
        <v>6107</v>
      </c>
      <c r="B251" s="76">
        <v>0.19159999999999999</v>
      </c>
      <c r="C251" s="76">
        <v>2.7000000000000001E-3</v>
      </c>
      <c r="D251" s="76">
        <v>0.19620000000000001</v>
      </c>
      <c r="E251" s="76">
        <v>0.17100000000000001</v>
      </c>
      <c r="F251" s="73">
        <f t="shared" si="8"/>
        <v>0.5615</v>
      </c>
      <c r="G251" s="77">
        <f t="shared" si="9"/>
        <v>0.18495</v>
      </c>
    </row>
    <row r="252" spans="1:7">
      <c r="A252">
        <v>6108</v>
      </c>
      <c r="B252" s="76">
        <v>0.34250000000000003</v>
      </c>
      <c r="C252" s="76">
        <v>5.0000000000000001E-3</v>
      </c>
      <c r="D252" s="76">
        <v>0.26579999999999998</v>
      </c>
      <c r="E252" s="76">
        <v>0.17100000000000001</v>
      </c>
      <c r="F252" s="73">
        <f t="shared" si="8"/>
        <v>0.7843</v>
      </c>
      <c r="G252" s="77">
        <f t="shared" si="9"/>
        <v>0.22089999999999999</v>
      </c>
    </row>
    <row r="253" spans="1:7">
      <c r="A253">
        <v>6109</v>
      </c>
      <c r="B253" s="76">
        <v>0.2006</v>
      </c>
      <c r="C253" s="76">
        <v>3.0000000000000001E-3</v>
      </c>
      <c r="D253" s="76">
        <v>8.3599999999999994E-2</v>
      </c>
      <c r="E253" s="76">
        <v>0.17100000000000001</v>
      </c>
      <c r="F253" s="73">
        <f t="shared" si="8"/>
        <v>0.45820000000000005</v>
      </c>
      <c r="G253" s="77">
        <f t="shared" si="9"/>
        <v>0.1288</v>
      </c>
    </row>
    <row r="254" spans="1:7">
      <c r="A254">
        <v>6110</v>
      </c>
      <c r="B254" s="76">
        <v>0.64490000000000003</v>
      </c>
      <c r="C254" s="76">
        <v>9.7999999999999997E-3</v>
      </c>
      <c r="D254" s="76">
        <v>0.2752</v>
      </c>
      <c r="E254" s="76">
        <v>0.17100000000000001</v>
      </c>
      <c r="F254" s="73">
        <f t="shared" si="8"/>
        <v>1.1009</v>
      </c>
      <c r="G254" s="77">
        <f t="shared" si="9"/>
        <v>0.22799999999999998</v>
      </c>
    </row>
    <row r="255" spans="1:7">
      <c r="A255">
        <v>6120</v>
      </c>
      <c r="B255" s="76">
        <v>0.51670000000000005</v>
      </c>
      <c r="C255" s="76">
        <v>7.7999999999999996E-3</v>
      </c>
      <c r="D255" s="76">
        <v>0.2175</v>
      </c>
      <c r="E255" s="76">
        <v>0.17100000000000001</v>
      </c>
      <c r="F255" s="73">
        <f t="shared" si="8"/>
        <v>0.91300000000000014</v>
      </c>
      <c r="G255" s="77">
        <f t="shared" si="9"/>
        <v>0.19814999999999999</v>
      </c>
    </row>
    <row r="256" spans="1:7">
      <c r="A256">
        <v>6121</v>
      </c>
      <c r="B256" s="76">
        <v>0.72529999999999994</v>
      </c>
      <c r="C256" s="76">
        <v>1.0999999999999999E-2</v>
      </c>
      <c r="D256" s="76">
        <v>0.29459999999999997</v>
      </c>
      <c r="E256" s="76">
        <v>0.17100000000000001</v>
      </c>
      <c r="F256" s="73">
        <f t="shared" si="8"/>
        <v>1.2019</v>
      </c>
      <c r="G256" s="77">
        <f t="shared" si="9"/>
        <v>0.23830000000000001</v>
      </c>
    </row>
    <row r="257" spans="1:7">
      <c r="A257">
        <v>6201</v>
      </c>
      <c r="B257" s="76">
        <v>0.77690000000000003</v>
      </c>
      <c r="C257" s="76">
        <v>1.17E-2</v>
      </c>
      <c r="D257" s="76">
        <v>0.37319999999999998</v>
      </c>
      <c r="E257" s="76">
        <v>0.17100000000000001</v>
      </c>
      <c r="F257" s="73">
        <f t="shared" si="8"/>
        <v>1.3328</v>
      </c>
      <c r="G257" s="77">
        <f t="shared" si="9"/>
        <v>0.27794999999999997</v>
      </c>
    </row>
    <row r="258" spans="1:7">
      <c r="A258">
        <v>6202</v>
      </c>
      <c r="B258" s="76">
        <v>1.1898</v>
      </c>
      <c r="C258" s="76">
        <v>1.78E-2</v>
      </c>
      <c r="D258" s="76">
        <v>0.6552</v>
      </c>
      <c r="E258" s="76">
        <v>0.17100000000000001</v>
      </c>
      <c r="F258" s="73">
        <f t="shared" si="8"/>
        <v>2.0337999999999998</v>
      </c>
      <c r="G258" s="77">
        <f t="shared" si="9"/>
        <v>0.42200000000000004</v>
      </c>
    </row>
    <row r="259" spans="1:7">
      <c r="A259">
        <v>6203</v>
      </c>
      <c r="B259" s="76">
        <v>0.1053</v>
      </c>
      <c r="C259" s="76">
        <v>1.5E-3</v>
      </c>
      <c r="D259" s="76">
        <v>0.11550000000000001</v>
      </c>
      <c r="E259" s="76">
        <v>0.17100000000000001</v>
      </c>
      <c r="F259" s="73">
        <f t="shared" si="8"/>
        <v>0.39329999999999998</v>
      </c>
      <c r="G259" s="77">
        <f t="shared" si="9"/>
        <v>0.14400000000000002</v>
      </c>
    </row>
    <row r="260" spans="1:7">
      <c r="A260">
        <v>6204</v>
      </c>
      <c r="B260" s="76">
        <v>0.155</v>
      </c>
      <c r="C260" s="76">
        <v>2.3E-3</v>
      </c>
      <c r="D260" s="76">
        <v>0.1124</v>
      </c>
      <c r="E260" s="76">
        <v>0.17100000000000001</v>
      </c>
      <c r="F260" s="73">
        <f t="shared" si="8"/>
        <v>0.44069999999999998</v>
      </c>
      <c r="G260" s="77">
        <f t="shared" si="9"/>
        <v>0.14285</v>
      </c>
    </row>
    <row r="261" spans="1:7">
      <c r="A261">
        <v>6205</v>
      </c>
      <c r="B261" s="76">
        <v>0.24979999999999999</v>
      </c>
      <c r="C261" s="76">
        <v>3.7000000000000002E-3</v>
      </c>
      <c r="D261" s="76">
        <v>0.15029999999999999</v>
      </c>
      <c r="E261" s="76">
        <v>0.17100000000000001</v>
      </c>
      <c r="F261" s="73">
        <f t="shared" si="8"/>
        <v>0.57479999999999998</v>
      </c>
      <c r="G261" s="77">
        <f t="shared" si="9"/>
        <v>0.16250000000000001</v>
      </c>
    </row>
    <row r="262" spans="1:7">
      <c r="A262">
        <v>6206</v>
      </c>
      <c r="B262" s="76">
        <v>0.26629999999999998</v>
      </c>
      <c r="C262" s="76">
        <v>3.8999999999999998E-3</v>
      </c>
      <c r="D262" s="76">
        <v>0.1774</v>
      </c>
      <c r="E262" s="76">
        <v>0.17100000000000001</v>
      </c>
      <c r="F262" s="73">
        <f t="shared" si="8"/>
        <v>0.61860000000000004</v>
      </c>
      <c r="G262" s="77">
        <f t="shared" si="9"/>
        <v>0.17615</v>
      </c>
    </row>
    <row r="263" spans="1:7">
      <c r="A263">
        <v>6207</v>
      </c>
      <c r="B263" s="76">
        <v>1.2653000000000001</v>
      </c>
      <c r="C263" s="76">
        <v>1.89E-2</v>
      </c>
      <c r="D263" s="76">
        <v>0.72750000000000004</v>
      </c>
      <c r="E263" s="76">
        <v>0.17100000000000001</v>
      </c>
      <c r="F263" s="73">
        <f t="shared" si="8"/>
        <v>2.1827000000000001</v>
      </c>
      <c r="G263" s="77">
        <f t="shared" si="9"/>
        <v>0.45870000000000005</v>
      </c>
    </row>
    <row r="264" spans="1:7">
      <c r="A264">
        <v>6208</v>
      </c>
      <c r="B264" s="76">
        <v>0.2402</v>
      </c>
      <c r="C264" s="76">
        <v>3.3999999999999998E-3</v>
      </c>
      <c r="D264" s="76">
        <v>0.23980000000000001</v>
      </c>
      <c r="E264" s="76">
        <v>0.17100000000000001</v>
      </c>
      <c r="F264" s="73">
        <f t="shared" si="8"/>
        <v>0.65439999999999998</v>
      </c>
      <c r="G264" s="77">
        <f t="shared" si="9"/>
        <v>0.20710000000000001</v>
      </c>
    </row>
    <row r="265" spans="1:7">
      <c r="A265">
        <v>6209</v>
      </c>
      <c r="B265" s="76">
        <v>0.34050000000000002</v>
      </c>
      <c r="C265" s="76">
        <v>5.0000000000000001E-3</v>
      </c>
      <c r="D265" s="76">
        <v>0.2833</v>
      </c>
      <c r="E265" s="76">
        <v>0.17100000000000001</v>
      </c>
      <c r="F265" s="73">
        <f t="shared" si="8"/>
        <v>0.79980000000000007</v>
      </c>
      <c r="G265" s="77">
        <f t="shared" si="9"/>
        <v>0.22965000000000002</v>
      </c>
    </row>
    <row r="266" spans="1:7">
      <c r="A266">
        <v>6301</v>
      </c>
      <c r="B266" s="76">
        <v>0.21460000000000001</v>
      </c>
      <c r="C266" s="76">
        <v>3.3E-3</v>
      </c>
      <c r="D266" s="76">
        <v>9.2600000000000002E-2</v>
      </c>
      <c r="E266" s="76">
        <v>0.17100000000000001</v>
      </c>
      <c r="F266" s="73">
        <f t="shared" si="8"/>
        <v>0.48150000000000004</v>
      </c>
      <c r="G266" s="77">
        <f t="shared" si="9"/>
        <v>0.13345000000000001</v>
      </c>
    </row>
    <row r="267" spans="1:7">
      <c r="A267">
        <v>6303</v>
      </c>
      <c r="B267" s="76">
        <v>6.9800000000000001E-2</v>
      </c>
      <c r="C267" s="76">
        <v>1.1000000000000001E-3</v>
      </c>
      <c r="D267" s="76">
        <v>3.4200000000000001E-2</v>
      </c>
      <c r="E267" s="76">
        <v>0.17100000000000001</v>
      </c>
      <c r="F267" s="73">
        <f t="shared" si="8"/>
        <v>0.27610000000000001</v>
      </c>
      <c r="G267" s="77">
        <f t="shared" si="9"/>
        <v>0.10315000000000001</v>
      </c>
    </row>
    <row r="268" spans="1:7">
      <c r="A268">
        <v>6305</v>
      </c>
      <c r="B268" s="76">
        <v>0.12790000000000001</v>
      </c>
      <c r="C268" s="76">
        <v>1.9E-3</v>
      </c>
      <c r="D268" s="76">
        <v>9.4799999999999995E-2</v>
      </c>
      <c r="E268" s="76">
        <v>0.17100000000000001</v>
      </c>
      <c r="F268" s="73">
        <f t="shared" si="8"/>
        <v>0.39560000000000006</v>
      </c>
      <c r="G268" s="77">
        <f t="shared" si="9"/>
        <v>0.13385</v>
      </c>
    </row>
    <row r="269" spans="1:7">
      <c r="A269">
        <v>6306</v>
      </c>
      <c r="B269" s="76">
        <v>0.53690000000000004</v>
      </c>
      <c r="C269" s="76">
        <v>8.0000000000000002E-3</v>
      </c>
      <c r="D269" s="76">
        <v>0.3004</v>
      </c>
      <c r="E269" s="76">
        <v>0.17100000000000001</v>
      </c>
      <c r="F269" s="73">
        <f t="shared" si="8"/>
        <v>1.0163</v>
      </c>
      <c r="G269" s="77">
        <f t="shared" si="9"/>
        <v>0.23970000000000002</v>
      </c>
    </row>
    <row r="270" spans="1:7">
      <c r="A270">
        <v>6308</v>
      </c>
      <c r="B270" s="76">
        <v>0.1118</v>
      </c>
      <c r="C270" s="76">
        <v>1.6999999999999999E-3</v>
      </c>
      <c r="D270" s="76">
        <v>5.5E-2</v>
      </c>
      <c r="E270" s="76">
        <v>0.17100000000000001</v>
      </c>
      <c r="F270" s="73">
        <f t="shared" si="8"/>
        <v>0.33950000000000002</v>
      </c>
      <c r="G270" s="77">
        <f t="shared" si="9"/>
        <v>0.11385000000000001</v>
      </c>
    </row>
    <row r="271" spans="1:7">
      <c r="A271">
        <v>6309</v>
      </c>
      <c r="B271" s="76">
        <v>0.29920000000000002</v>
      </c>
      <c r="C271" s="76">
        <v>4.4000000000000003E-3</v>
      </c>
      <c r="D271" s="76">
        <v>0.187</v>
      </c>
      <c r="E271" s="76">
        <v>0.17100000000000001</v>
      </c>
      <c r="F271" s="73">
        <f t="shared" si="8"/>
        <v>0.66160000000000008</v>
      </c>
      <c r="G271" s="77">
        <f t="shared" si="9"/>
        <v>0.1812</v>
      </c>
    </row>
    <row r="272" spans="1:7">
      <c r="A272">
        <v>6402</v>
      </c>
      <c r="B272" s="76">
        <v>0.31059999999999999</v>
      </c>
      <c r="C272" s="76">
        <v>4.5999999999999999E-3</v>
      </c>
      <c r="D272" s="76">
        <v>0.2361</v>
      </c>
      <c r="E272" s="76">
        <v>0.17100000000000001</v>
      </c>
      <c r="F272" s="73">
        <f t="shared" si="8"/>
        <v>0.72230000000000005</v>
      </c>
      <c r="G272" s="77">
        <f t="shared" si="9"/>
        <v>0.20585000000000001</v>
      </c>
    </row>
    <row r="273" spans="1:8">
      <c r="A273">
        <v>6403</v>
      </c>
      <c r="B273" s="76">
        <v>0.19900000000000001</v>
      </c>
      <c r="C273" s="76">
        <v>3.0000000000000001E-3</v>
      </c>
      <c r="D273" s="76">
        <v>0.13009999999999999</v>
      </c>
      <c r="E273" s="76">
        <v>0.17100000000000001</v>
      </c>
      <c r="F273" s="73">
        <f t="shared" si="8"/>
        <v>0.50309999999999999</v>
      </c>
      <c r="G273" s="77">
        <f t="shared" si="9"/>
        <v>0.15205000000000002</v>
      </c>
    </row>
    <row r="274" spans="1:8">
      <c r="A274">
        <v>6404</v>
      </c>
      <c r="B274" s="76">
        <v>0.41089999999999999</v>
      </c>
      <c r="C274" s="76">
        <v>6.1000000000000004E-3</v>
      </c>
      <c r="D274" s="76">
        <v>0.28560000000000002</v>
      </c>
      <c r="E274" s="76">
        <v>0.17100000000000001</v>
      </c>
      <c r="F274" s="73">
        <f t="shared" si="8"/>
        <v>0.87360000000000004</v>
      </c>
      <c r="G274" s="77">
        <f t="shared" si="9"/>
        <v>0.23135</v>
      </c>
      <c r="H274" s="81"/>
    </row>
    <row r="275" spans="1:8">
      <c r="A275">
        <v>6405</v>
      </c>
      <c r="B275" s="76">
        <v>0.93930000000000002</v>
      </c>
      <c r="C275" s="76">
        <v>1.4200000000000001E-2</v>
      </c>
      <c r="D275" s="76">
        <v>0.45169999999999999</v>
      </c>
      <c r="E275" s="76">
        <v>0.17100000000000001</v>
      </c>
      <c r="F275" s="73">
        <f t="shared" si="8"/>
        <v>1.5762</v>
      </c>
      <c r="G275" s="77">
        <f t="shared" si="9"/>
        <v>0.31845000000000001</v>
      </c>
      <c r="H275" s="81"/>
    </row>
    <row r="276" spans="1:8">
      <c r="A276">
        <v>6406</v>
      </c>
      <c r="B276" s="76">
        <v>0.20899999999999999</v>
      </c>
      <c r="C276" s="76">
        <v>3.0999999999999999E-3</v>
      </c>
      <c r="D276" s="76">
        <v>0.1346</v>
      </c>
      <c r="E276" s="76">
        <v>0.17100000000000001</v>
      </c>
      <c r="F276" s="73">
        <f t="shared" si="8"/>
        <v>0.51770000000000005</v>
      </c>
      <c r="G276" s="77">
        <f t="shared" si="9"/>
        <v>0.15434999999999999</v>
      </c>
      <c r="H276" s="81"/>
    </row>
    <row r="277" spans="1:8">
      <c r="A277">
        <v>6407</v>
      </c>
      <c r="B277" s="76">
        <v>0.36840000000000001</v>
      </c>
      <c r="C277" s="76">
        <v>5.4999999999999997E-3</v>
      </c>
      <c r="D277" s="76">
        <v>0.22550000000000001</v>
      </c>
      <c r="E277" s="76">
        <v>0.17100000000000001</v>
      </c>
      <c r="F277" s="73">
        <f t="shared" si="8"/>
        <v>0.77040000000000008</v>
      </c>
      <c r="G277" s="77">
        <f t="shared" si="9"/>
        <v>0.20100000000000001</v>
      </c>
      <c r="H277" s="81"/>
    </row>
    <row r="278" spans="1:8">
      <c r="A278">
        <v>6408</v>
      </c>
      <c r="B278" s="76">
        <v>0.89749999999999996</v>
      </c>
      <c r="C278" s="76">
        <v>1.34E-2</v>
      </c>
      <c r="D278" s="76">
        <v>0.49809999999999999</v>
      </c>
      <c r="E278" s="76">
        <v>0.17100000000000001</v>
      </c>
      <c r="F278" s="73">
        <f t="shared" si="8"/>
        <v>1.5799999999999998</v>
      </c>
      <c r="G278" s="77">
        <f t="shared" si="9"/>
        <v>0.34125</v>
      </c>
      <c r="H278" s="81"/>
    </row>
    <row r="279" spans="1:8">
      <c r="A279">
        <v>6409</v>
      </c>
      <c r="B279" s="76">
        <v>1.0914999999999999</v>
      </c>
      <c r="C279" s="76">
        <v>1.6500000000000001E-2</v>
      </c>
      <c r="D279" s="76">
        <v>0.47639999999999999</v>
      </c>
      <c r="E279" s="76">
        <v>0.17100000000000001</v>
      </c>
      <c r="F279" s="73">
        <f t="shared" si="8"/>
        <v>1.7553999999999998</v>
      </c>
      <c r="G279" s="77">
        <f t="shared" si="9"/>
        <v>0.33195000000000002</v>
      </c>
      <c r="H279" s="81"/>
    </row>
    <row r="280" spans="1:8">
      <c r="A280">
        <v>6410</v>
      </c>
      <c r="B280" s="76">
        <v>0.43099999999999999</v>
      </c>
      <c r="C280" s="76">
        <v>6.4999999999999997E-3</v>
      </c>
      <c r="D280" s="76">
        <v>0.2291</v>
      </c>
      <c r="E280" s="76">
        <v>0.17100000000000001</v>
      </c>
      <c r="F280" s="73">
        <f t="shared" si="8"/>
        <v>0.83760000000000001</v>
      </c>
      <c r="G280" s="77">
        <f t="shared" si="9"/>
        <v>0.20330000000000001</v>
      </c>
      <c r="H280" s="81"/>
    </row>
    <row r="281" spans="1:8">
      <c r="A281">
        <v>6411</v>
      </c>
      <c r="B281" s="76">
        <v>5.4300000000000001E-2</v>
      </c>
      <c r="C281" s="76">
        <v>8.0000000000000004E-4</v>
      </c>
      <c r="D281" s="76">
        <v>4.3999999999999997E-2</v>
      </c>
      <c r="E281" s="76">
        <v>0.17100000000000001</v>
      </c>
      <c r="F281" s="73">
        <f t="shared" si="8"/>
        <v>0.27010000000000001</v>
      </c>
      <c r="G281" s="77">
        <f t="shared" si="9"/>
        <v>0.10790000000000001</v>
      </c>
      <c r="H281" s="81"/>
    </row>
    <row r="282" spans="1:8">
      <c r="A282">
        <v>6501</v>
      </c>
      <c r="B282" s="76">
        <v>0.14099999999999999</v>
      </c>
      <c r="C282" s="76">
        <v>2.0999999999999999E-3</v>
      </c>
      <c r="D282" s="76">
        <v>6.6699999999999995E-2</v>
      </c>
      <c r="E282" s="76">
        <v>0.17100000000000001</v>
      </c>
      <c r="F282" s="73">
        <f t="shared" si="8"/>
        <v>0.38080000000000003</v>
      </c>
      <c r="G282" s="77">
        <f t="shared" si="9"/>
        <v>0.11990000000000001</v>
      </c>
      <c r="H282" s="81"/>
    </row>
    <row r="283" spans="1:8">
      <c r="A283">
        <v>6502</v>
      </c>
      <c r="B283" s="76">
        <v>2.9600000000000001E-2</v>
      </c>
      <c r="C283" s="76">
        <v>4.0000000000000002E-4</v>
      </c>
      <c r="D283" s="76">
        <v>1.5699999999999999E-2</v>
      </c>
      <c r="E283" s="76">
        <v>0.17100000000000001</v>
      </c>
      <c r="F283" s="73">
        <f t="shared" si="8"/>
        <v>0.2167</v>
      </c>
      <c r="G283" s="77">
        <f t="shared" si="9"/>
        <v>9.3550000000000008E-2</v>
      </c>
      <c r="H283" s="81"/>
    </row>
    <row r="284" spans="1:8">
      <c r="A284">
        <v>6503</v>
      </c>
      <c r="B284" s="76">
        <v>0.13930000000000001</v>
      </c>
      <c r="C284" s="76">
        <v>2.0999999999999999E-3</v>
      </c>
      <c r="D284" s="76">
        <v>4.7199999999999999E-2</v>
      </c>
      <c r="E284" s="76">
        <v>0.17100000000000001</v>
      </c>
      <c r="F284" s="73">
        <f t="shared" si="8"/>
        <v>0.35960000000000003</v>
      </c>
      <c r="G284" s="77">
        <f t="shared" si="9"/>
        <v>0.11015</v>
      </c>
      <c r="H284" s="81"/>
    </row>
    <row r="285" spans="1:8">
      <c r="A285">
        <v>6504</v>
      </c>
      <c r="B285" s="76">
        <v>0.31290000000000001</v>
      </c>
      <c r="C285" s="76">
        <v>4.4999999999999997E-3</v>
      </c>
      <c r="D285" s="76">
        <v>0.26690000000000003</v>
      </c>
      <c r="E285" s="76">
        <v>0.17100000000000001</v>
      </c>
      <c r="F285" s="73">
        <f t="shared" si="8"/>
        <v>0.75530000000000008</v>
      </c>
      <c r="G285" s="77">
        <f t="shared" si="9"/>
        <v>0.22120000000000001</v>
      </c>
      <c r="H285" s="81"/>
    </row>
    <row r="286" spans="1:8">
      <c r="A286">
        <v>6505</v>
      </c>
      <c r="B286" s="76">
        <v>0.15690000000000001</v>
      </c>
      <c r="C286" s="76">
        <v>2.2000000000000001E-3</v>
      </c>
      <c r="D286" s="76">
        <v>0.155</v>
      </c>
      <c r="E286" s="76">
        <v>0.17100000000000001</v>
      </c>
      <c r="F286" s="73">
        <f t="shared" si="8"/>
        <v>0.48510000000000009</v>
      </c>
      <c r="G286" s="77">
        <f t="shared" si="9"/>
        <v>0.16410000000000002</v>
      </c>
      <c r="H286" s="81"/>
    </row>
    <row r="287" spans="1:8">
      <c r="A287">
        <v>6506</v>
      </c>
      <c r="B287" s="76">
        <v>0.16689999999999999</v>
      </c>
      <c r="C287" s="76">
        <v>2.5000000000000001E-3</v>
      </c>
      <c r="D287" s="76">
        <v>9.1999999999999998E-2</v>
      </c>
      <c r="E287" s="76">
        <v>0.17100000000000001</v>
      </c>
      <c r="F287" s="73">
        <f t="shared" si="8"/>
        <v>0.43240000000000001</v>
      </c>
      <c r="G287" s="77">
        <f t="shared" si="9"/>
        <v>0.13275000000000001</v>
      </c>
      <c r="H287" s="81"/>
    </row>
    <row r="288" spans="1:8">
      <c r="A288">
        <v>6509</v>
      </c>
      <c r="B288" s="76">
        <v>0.30599999999999999</v>
      </c>
      <c r="C288" s="76">
        <v>4.4999999999999997E-3</v>
      </c>
      <c r="D288" s="76">
        <v>0.2341</v>
      </c>
      <c r="E288" s="76">
        <v>0.17100000000000001</v>
      </c>
      <c r="F288" s="73">
        <f t="shared" si="8"/>
        <v>0.71560000000000001</v>
      </c>
      <c r="G288" s="77">
        <f t="shared" si="9"/>
        <v>0.20480000000000001</v>
      </c>
      <c r="H288" s="81"/>
    </row>
    <row r="289" spans="1:8">
      <c r="A289">
        <v>6510</v>
      </c>
      <c r="B289" s="76">
        <v>0.73950000000000005</v>
      </c>
      <c r="C289" s="76">
        <v>1.1299999999999999E-2</v>
      </c>
      <c r="D289" s="76">
        <v>0.22409999999999999</v>
      </c>
      <c r="E289" s="76">
        <v>0.17100000000000001</v>
      </c>
      <c r="F289" s="73">
        <f t="shared" si="8"/>
        <v>1.1458999999999999</v>
      </c>
      <c r="G289" s="77">
        <f t="shared" si="9"/>
        <v>0.20319999999999999</v>
      </c>
      <c r="H289" s="81"/>
    </row>
    <row r="290" spans="1:8">
      <c r="A290">
        <v>6511</v>
      </c>
      <c r="B290" s="76">
        <v>0.34379999999999999</v>
      </c>
      <c r="C290" s="76">
        <v>5.1000000000000004E-3</v>
      </c>
      <c r="D290" s="76">
        <v>0.2225</v>
      </c>
      <c r="E290" s="76">
        <v>0.17100000000000001</v>
      </c>
      <c r="F290" s="73">
        <f t="shared" si="8"/>
        <v>0.74240000000000006</v>
      </c>
      <c r="G290" s="77">
        <f t="shared" si="9"/>
        <v>0.1993</v>
      </c>
      <c r="H290" s="81"/>
    </row>
    <row r="291" spans="1:8">
      <c r="A291">
        <v>6512</v>
      </c>
      <c r="B291" s="76">
        <v>0.14119999999999999</v>
      </c>
      <c r="C291" s="76">
        <v>2.0999999999999999E-3</v>
      </c>
      <c r="D291" s="76">
        <v>6.8199999999999997E-2</v>
      </c>
      <c r="E291" s="76">
        <v>0.17100000000000001</v>
      </c>
      <c r="F291" s="73">
        <f t="shared" si="8"/>
        <v>0.38249999999999995</v>
      </c>
      <c r="G291" s="77">
        <f t="shared" si="9"/>
        <v>0.12065000000000001</v>
      </c>
      <c r="H291" s="81"/>
    </row>
    <row r="292" spans="1:8">
      <c r="A292">
        <v>6601</v>
      </c>
      <c r="B292" s="76">
        <v>0.27760000000000001</v>
      </c>
      <c r="C292" s="76">
        <v>4.1000000000000003E-3</v>
      </c>
      <c r="D292" s="76">
        <v>0.16400000000000001</v>
      </c>
      <c r="E292" s="76">
        <v>0.17100000000000001</v>
      </c>
      <c r="F292" s="73">
        <f t="shared" si="8"/>
        <v>0.61670000000000003</v>
      </c>
      <c r="G292" s="77">
        <f t="shared" si="9"/>
        <v>0.16955000000000001</v>
      </c>
      <c r="H292" s="81"/>
    </row>
    <row r="293" spans="1:8">
      <c r="A293">
        <v>6602</v>
      </c>
      <c r="B293" s="76">
        <v>0.83460000000000001</v>
      </c>
      <c r="C293" s="76">
        <v>1.24E-2</v>
      </c>
      <c r="D293" s="76">
        <v>0.51910000000000001</v>
      </c>
      <c r="E293" s="76">
        <v>0.17100000000000001</v>
      </c>
      <c r="F293" s="73">
        <f t="shared" si="8"/>
        <v>1.5370999999999999</v>
      </c>
      <c r="G293" s="77">
        <f t="shared" si="9"/>
        <v>0.35125000000000001</v>
      </c>
      <c r="H293" s="81"/>
    </row>
    <row r="294" spans="1:8">
      <c r="A294">
        <v>6603</v>
      </c>
      <c r="B294" s="76">
        <v>0.37890000000000001</v>
      </c>
      <c r="C294" s="76">
        <v>5.5999999999999999E-3</v>
      </c>
      <c r="D294" s="76">
        <v>0.25119999999999998</v>
      </c>
      <c r="E294" s="76">
        <v>0.17100000000000001</v>
      </c>
      <c r="F294" s="73">
        <f t="shared" si="8"/>
        <v>0.80669999999999997</v>
      </c>
      <c r="G294" s="77">
        <f t="shared" si="9"/>
        <v>0.21389999999999998</v>
      </c>
      <c r="H294" s="81"/>
    </row>
    <row r="295" spans="1:8">
      <c r="A295">
        <v>6604</v>
      </c>
      <c r="B295" s="76">
        <v>8.6599999999999996E-2</v>
      </c>
      <c r="C295" s="76">
        <v>1.2999999999999999E-3</v>
      </c>
      <c r="D295" s="76">
        <v>5.3900000000000003E-2</v>
      </c>
      <c r="E295" s="76">
        <v>0.17100000000000001</v>
      </c>
      <c r="F295" s="73">
        <f t="shared" si="8"/>
        <v>0.31279999999999997</v>
      </c>
      <c r="G295" s="77">
        <f t="shared" si="9"/>
        <v>0.11310000000000001</v>
      </c>
      <c r="H295" s="81"/>
    </row>
    <row r="296" spans="1:8">
      <c r="A296">
        <v>6605</v>
      </c>
      <c r="B296" s="76">
        <v>0.42130000000000001</v>
      </c>
      <c r="C296" s="76">
        <v>6.3E-3</v>
      </c>
      <c r="D296" s="76">
        <v>0.2414</v>
      </c>
      <c r="E296" s="76">
        <v>0.17100000000000001</v>
      </c>
      <c r="F296" s="73">
        <f t="shared" ref="F296:F325" si="10">+SUM(B296:E296)</f>
        <v>0.84000000000000008</v>
      </c>
      <c r="G296" s="77">
        <f t="shared" ref="G296:G325" si="11">+SUM(C296:E296)/2</f>
        <v>0.20935000000000001</v>
      </c>
      <c r="H296" s="81"/>
    </row>
    <row r="297" spans="1:8">
      <c r="A297">
        <v>6607</v>
      </c>
      <c r="B297" s="76">
        <v>0.15359999999999999</v>
      </c>
      <c r="C297" s="76">
        <v>2.3E-3</v>
      </c>
      <c r="D297" s="76">
        <v>0.1101</v>
      </c>
      <c r="E297" s="76">
        <v>0.17100000000000001</v>
      </c>
      <c r="F297" s="73">
        <f t="shared" si="10"/>
        <v>0.43700000000000006</v>
      </c>
      <c r="G297" s="77">
        <f t="shared" si="11"/>
        <v>0.14169999999999999</v>
      </c>
      <c r="H297" s="81"/>
    </row>
    <row r="298" spans="1:8">
      <c r="A298">
        <v>6608</v>
      </c>
      <c r="B298" s="76">
        <v>0.86140000000000005</v>
      </c>
      <c r="C298" s="76">
        <v>1.3299999999999999E-2</v>
      </c>
      <c r="D298" s="76">
        <v>0.2228</v>
      </c>
      <c r="E298" s="76">
        <v>0.17100000000000001</v>
      </c>
      <c r="F298" s="73">
        <f t="shared" si="10"/>
        <v>1.2685000000000002</v>
      </c>
      <c r="G298" s="77">
        <f t="shared" si="11"/>
        <v>0.20355000000000001</v>
      </c>
      <c r="H298" s="81"/>
    </row>
    <row r="299" spans="1:8">
      <c r="A299">
        <v>6620</v>
      </c>
      <c r="B299" s="76">
        <v>5.4004000000000003</v>
      </c>
      <c r="C299" s="76">
        <v>8.1900000000000001E-2</v>
      </c>
      <c r="D299" s="76">
        <v>2.2919999999999998</v>
      </c>
      <c r="E299" s="76">
        <v>0.17100000000000001</v>
      </c>
      <c r="F299" s="73">
        <f t="shared" si="10"/>
        <v>7.9453000000000005</v>
      </c>
      <c r="G299" s="77">
        <f t="shared" si="11"/>
        <v>1.2724499999999999</v>
      </c>
      <c r="H299" s="81"/>
    </row>
    <row r="300" spans="1:8">
      <c r="A300">
        <v>7108</v>
      </c>
      <c r="B300" s="76">
        <v>0.40029999999999999</v>
      </c>
      <c r="C300" s="76">
        <v>5.8999999999999999E-3</v>
      </c>
      <c r="D300" s="76">
        <v>0.27160000000000001</v>
      </c>
      <c r="E300" s="76">
        <v>0.17100000000000001</v>
      </c>
      <c r="F300" s="73">
        <f t="shared" si="10"/>
        <v>0.8488</v>
      </c>
      <c r="G300" s="77">
        <f t="shared" si="11"/>
        <v>0.22425</v>
      </c>
      <c r="H300" s="81"/>
    </row>
    <row r="301" spans="1:8">
      <c r="A301">
        <v>7109</v>
      </c>
      <c r="B301" s="76">
        <v>0.1525</v>
      </c>
      <c r="C301" s="76">
        <v>2.3E-3</v>
      </c>
      <c r="D301" s="76">
        <v>7.6999999999999999E-2</v>
      </c>
      <c r="E301" s="76">
        <v>0.17100000000000001</v>
      </c>
      <c r="F301" s="73">
        <f t="shared" si="10"/>
        <v>0.40280000000000005</v>
      </c>
      <c r="G301" s="77">
        <f t="shared" si="11"/>
        <v>0.12515000000000001</v>
      </c>
      <c r="H301" s="81"/>
    </row>
    <row r="302" spans="1:8">
      <c r="A302">
        <v>7110</v>
      </c>
      <c r="B302" s="76">
        <v>0.7127</v>
      </c>
      <c r="C302" s="76">
        <v>1.0800000000000001E-2</v>
      </c>
      <c r="D302" s="76">
        <v>0.33300000000000002</v>
      </c>
      <c r="E302" s="76">
        <v>0.17100000000000001</v>
      </c>
      <c r="F302" s="73">
        <f t="shared" si="10"/>
        <v>1.2275</v>
      </c>
      <c r="G302" s="77">
        <f t="shared" si="11"/>
        <v>0.25740000000000002</v>
      </c>
      <c r="H302" s="81"/>
    </row>
    <row r="303" spans="1:8">
      <c r="A303">
        <v>7111</v>
      </c>
      <c r="B303" s="76">
        <v>0.63590000000000002</v>
      </c>
      <c r="C303" s="76">
        <v>9.7999999999999997E-3</v>
      </c>
      <c r="D303" s="76">
        <v>0.18</v>
      </c>
      <c r="E303" s="76">
        <v>0.17100000000000001</v>
      </c>
      <c r="F303" s="73">
        <f t="shared" si="10"/>
        <v>0.99670000000000014</v>
      </c>
      <c r="G303" s="77">
        <f t="shared" si="11"/>
        <v>0.1804</v>
      </c>
      <c r="H303" s="81"/>
    </row>
    <row r="304" spans="1:8">
      <c r="A304">
        <v>7112</v>
      </c>
      <c r="B304" s="76">
        <v>0.85409999999999997</v>
      </c>
      <c r="C304" s="76">
        <v>1.26E-2</v>
      </c>
      <c r="D304" s="76">
        <v>0.60540000000000005</v>
      </c>
      <c r="E304" s="76">
        <v>0.17100000000000001</v>
      </c>
      <c r="F304" s="73">
        <f t="shared" si="10"/>
        <v>1.6431000000000002</v>
      </c>
      <c r="G304" s="77">
        <f t="shared" si="11"/>
        <v>0.39450000000000007</v>
      </c>
      <c r="H304" s="81"/>
    </row>
    <row r="305" spans="1:8">
      <c r="A305">
        <v>7113</v>
      </c>
      <c r="B305" s="76">
        <v>0.64590000000000003</v>
      </c>
      <c r="C305" s="76">
        <v>9.7000000000000003E-3</v>
      </c>
      <c r="D305" s="76">
        <v>0.36759999999999998</v>
      </c>
      <c r="E305" s="76">
        <v>0.17100000000000001</v>
      </c>
      <c r="F305" s="73">
        <f t="shared" si="10"/>
        <v>1.1942000000000002</v>
      </c>
      <c r="G305" s="77">
        <f t="shared" si="11"/>
        <v>0.27415</v>
      </c>
      <c r="H305" s="81"/>
    </row>
    <row r="306" spans="1:8">
      <c r="A306">
        <v>7114</v>
      </c>
      <c r="B306" s="76">
        <v>0.9879</v>
      </c>
      <c r="C306" s="76">
        <v>1.46E-2</v>
      </c>
      <c r="D306" s="76">
        <v>0.69059999999999999</v>
      </c>
      <c r="E306" s="76">
        <v>0.17100000000000001</v>
      </c>
      <c r="F306" s="73">
        <f t="shared" si="10"/>
        <v>1.8640999999999999</v>
      </c>
      <c r="G306" s="77">
        <f t="shared" si="11"/>
        <v>0.43809999999999999</v>
      </c>
      <c r="H306" s="81"/>
    </row>
    <row r="307" spans="1:8">
      <c r="A307">
        <v>7115</v>
      </c>
      <c r="B307" s="76">
        <v>0.78959999999999997</v>
      </c>
      <c r="C307" s="76">
        <v>1.1599999999999999E-2</v>
      </c>
      <c r="D307" s="76">
        <v>0.59</v>
      </c>
      <c r="E307" s="76">
        <v>0.17100000000000001</v>
      </c>
      <c r="F307" s="73">
        <f t="shared" si="10"/>
        <v>1.5622</v>
      </c>
      <c r="G307" s="77">
        <f t="shared" si="11"/>
        <v>0.38629999999999998</v>
      </c>
      <c r="H307" s="81"/>
    </row>
    <row r="308" spans="1:8">
      <c r="A308">
        <v>7116</v>
      </c>
      <c r="B308" s="76">
        <v>0.88109999999999999</v>
      </c>
      <c r="C308" s="76">
        <v>1.3299999999999999E-2</v>
      </c>
      <c r="D308" s="76">
        <v>0.42699999999999999</v>
      </c>
      <c r="E308" s="76">
        <v>0.17100000000000001</v>
      </c>
      <c r="F308" s="73">
        <f t="shared" si="10"/>
        <v>1.4923999999999999</v>
      </c>
      <c r="G308" s="77">
        <f t="shared" si="11"/>
        <v>0.30564999999999998</v>
      </c>
      <c r="H308" s="81"/>
    </row>
    <row r="309" spans="1:8">
      <c r="A309">
        <v>7117</v>
      </c>
      <c r="B309" s="76">
        <v>1.4179999999999999</v>
      </c>
      <c r="C309" s="76">
        <v>2.12E-2</v>
      </c>
      <c r="D309" s="76">
        <v>0.82620000000000005</v>
      </c>
      <c r="E309" s="76">
        <v>0.17100000000000001</v>
      </c>
      <c r="F309" s="73">
        <f t="shared" si="10"/>
        <v>2.4363999999999999</v>
      </c>
      <c r="G309" s="77">
        <f t="shared" si="11"/>
        <v>0.50919999999999999</v>
      </c>
      <c r="H309" s="81"/>
    </row>
    <row r="310" spans="1:8">
      <c r="A310">
        <v>7118</v>
      </c>
      <c r="B310" s="76">
        <v>2.3715000000000002</v>
      </c>
      <c r="C310" s="76">
        <v>3.5799999999999998E-2</v>
      </c>
      <c r="D310" s="76">
        <v>1.0980000000000001</v>
      </c>
      <c r="E310" s="76">
        <v>0.17100000000000001</v>
      </c>
      <c r="F310" s="73">
        <f t="shared" si="10"/>
        <v>3.6762999999999999</v>
      </c>
      <c r="G310" s="77">
        <f t="shared" si="11"/>
        <v>0.65240000000000009</v>
      </c>
      <c r="H310" s="81"/>
    </row>
    <row r="311" spans="1:8">
      <c r="A311">
        <v>7119</v>
      </c>
      <c r="B311" s="76">
        <v>2.798</v>
      </c>
      <c r="C311" s="76">
        <v>4.24E-2</v>
      </c>
      <c r="D311" s="76">
        <v>1.1889000000000001</v>
      </c>
      <c r="E311" s="76">
        <v>0.17100000000000001</v>
      </c>
      <c r="F311" s="73">
        <f t="shared" si="10"/>
        <v>4.2003000000000004</v>
      </c>
      <c r="G311" s="77">
        <f t="shared" si="11"/>
        <v>0.70115000000000005</v>
      </c>
    </row>
    <row r="312" spans="1:8">
      <c r="A312">
        <v>7120</v>
      </c>
      <c r="B312" s="76">
        <v>8.9873999999999992</v>
      </c>
      <c r="C312" s="76">
        <v>0.1368</v>
      </c>
      <c r="D312" s="76">
        <v>3.5169999999999999</v>
      </c>
      <c r="E312" s="76">
        <v>0.17100000000000001</v>
      </c>
      <c r="F312" s="73">
        <f t="shared" si="10"/>
        <v>12.812199999999997</v>
      </c>
      <c r="G312" s="77">
        <f t="shared" si="11"/>
        <v>1.9123999999999999</v>
      </c>
    </row>
    <row r="313" spans="1:8">
      <c r="A313">
        <v>7121</v>
      </c>
      <c r="B313" s="76">
        <v>12.141500000000001</v>
      </c>
      <c r="C313" s="76">
        <v>0.18559999999999999</v>
      </c>
      <c r="D313" s="76">
        <v>4.2077</v>
      </c>
      <c r="E313" s="76">
        <v>0.17100000000000001</v>
      </c>
      <c r="F313" s="73">
        <f t="shared" si="10"/>
        <v>16.7058</v>
      </c>
      <c r="G313" s="77">
        <f t="shared" si="11"/>
        <v>2.2821500000000001</v>
      </c>
    </row>
    <row r="314" spans="1:8">
      <c r="A314">
        <v>7122</v>
      </c>
      <c r="B314" s="76">
        <v>0.4582</v>
      </c>
      <c r="C314" s="76">
        <v>6.7000000000000002E-3</v>
      </c>
      <c r="D314" s="76">
        <v>0.35449999999999998</v>
      </c>
      <c r="E314" s="76">
        <v>0.17100000000000001</v>
      </c>
      <c r="F314" s="73">
        <f t="shared" si="10"/>
        <v>0.99039999999999995</v>
      </c>
      <c r="G314" s="77">
        <f t="shared" si="11"/>
        <v>0.2661</v>
      </c>
    </row>
    <row r="315" spans="1:8">
      <c r="A315">
        <v>7200</v>
      </c>
      <c r="B315" s="76">
        <v>4.5303000000000004</v>
      </c>
      <c r="C315" s="76">
        <v>6.9699999999999998E-2</v>
      </c>
      <c r="D315" s="76">
        <v>1.2621</v>
      </c>
      <c r="E315" s="76">
        <v>0.17100000000000001</v>
      </c>
      <c r="F315" s="73">
        <f t="shared" si="10"/>
        <v>6.033100000000001</v>
      </c>
      <c r="G315" s="77">
        <f t="shared" si="11"/>
        <v>0.75140000000000007</v>
      </c>
    </row>
    <row r="316" spans="1:8">
      <c r="A316">
        <v>7201</v>
      </c>
      <c r="B316" s="76">
        <v>2.9714999999999998</v>
      </c>
      <c r="C316" s="76">
        <v>4.5499999999999999E-2</v>
      </c>
      <c r="D316" s="76">
        <v>0.98329999999999995</v>
      </c>
      <c r="E316" s="76">
        <v>0.17100000000000001</v>
      </c>
      <c r="F316" s="73">
        <f t="shared" si="10"/>
        <v>4.1713000000000005</v>
      </c>
      <c r="G316" s="77">
        <f t="shared" si="11"/>
        <v>0.59989999999999999</v>
      </c>
    </row>
    <row r="317" spans="1:8">
      <c r="A317">
        <v>7202</v>
      </c>
      <c r="B317" s="76">
        <v>2.7099999999999999E-2</v>
      </c>
      <c r="C317" s="76">
        <v>4.0000000000000002E-4</v>
      </c>
      <c r="D317" s="76">
        <v>1.32E-2</v>
      </c>
      <c r="E317" s="76">
        <v>0.17100000000000001</v>
      </c>
      <c r="F317" s="73">
        <f t="shared" si="10"/>
        <v>0.2117</v>
      </c>
      <c r="G317" s="77">
        <f t="shared" si="11"/>
        <v>9.2300000000000007E-2</v>
      </c>
    </row>
    <row r="318" spans="1:8">
      <c r="A318">
        <v>7203</v>
      </c>
      <c r="B318" s="76">
        <v>0.114</v>
      </c>
      <c r="C318" s="76">
        <v>1.6000000000000001E-3</v>
      </c>
      <c r="D318" s="76">
        <v>0.1076</v>
      </c>
      <c r="E318" s="76">
        <v>0.17100000000000001</v>
      </c>
      <c r="F318" s="73">
        <f t="shared" si="10"/>
        <v>0.39419999999999999</v>
      </c>
      <c r="G318" s="77">
        <f t="shared" si="11"/>
        <v>0.1401</v>
      </c>
    </row>
    <row r="319" spans="1:8">
      <c r="A319">
        <v>7204</v>
      </c>
      <c r="B319" s="76">
        <v>0</v>
      </c>
      <c r="C319" s="76">
        <v>0</v>
      </c>
      <c r="D319" s="76">
        <v>0</v>
      </c>
      <c r="E319" s="76">
        <v>0.17100000000000001</v>
      </c>
      <c r="F319" s="73">
        <f t="shared" si="10"/>
        <v>0.17100000000000001</v>
      </c>
      <c r="G319" s="77">
        <f t="shared" si="11"/>
        <v>8.5500000000000007E-2</v>
      </c>
    </row>
    <row r="320" spans="1:8">
      <c r="A320">
        <v>7205</v>
      </c>
      <c r="B320" s="76">
        <v>0</v>
      </c>
      <c r="C320" s="76">
        <v>0</v>
      </c>
      <c r="D320" s="76">
        <v>0</v>
      </c>
      <c r="E320" s="76">
        <v>0.17100000000000001</v>
      </c>
      <c r="F320" s="73">
        <f t="shared" si="10"/>
        <v>0.17100000000000001</v>
      </c>
      <c r="G320" s="77">
        <f t="shared" si="11"/>
        <v>8.5500000000000007E-2</v>
      </c>
    </row>
    <row r="321" spans="1:15">
      <c r="A321">
        <v>7301</v>
      </c>
      <c r="B321" s="76">
        <v>0.96430000000000005</v>
      </c>
      <c r="C321" s="76">
        <v>1.4200000000000001E-2</v>
      </c>
      <c r="D321" s="76">
        <v>0.67390000000000005</v>
      </c>
      <c r="E321" s="76">
        <v>0.17100000000000001</v>
      </c>
      <c r="F321" s="73">
        <f t="shared" si="10"/>
        <v>1.8234000000000001</v>
      </c>
      <c r="G321" s="77">
        <f t="shared" si="11"/>
        <v>0.42955000000000004</v>
      </c>
    </row>
    <row r="322" spans="1:15">
      <c r="A322">
        <v>7302</v>
      </c>
      <c r="B322" s="76">
        <v>1.1065</v>
      </c>
      <c r="C322" s="76">
        <v>1.6299999999999999E-2</v>
      </c>
      <c r="D322" s="76">
        <v>0.82230000000000003</v>
      </c>
      <c r="E322" s="76">
        <v>0.17100000000000001</v>
      </c>
      <c r="F322" s="73">
        <f t="shared" si="10"/>
        <v>2.1160999999999999</v>
      </c>
      <c r="G322" s="77">
        <f t="shared" si="11"/>
        <v>0.50480000000000003</v>
      </c>
    </row>
    <row r="323" spans="1:15">
      <c r="A323">
        <v>7307</v>
      </c>
      <c r="B323" s="76">
        <v>0.58320000000000005</v>
      </c>
      <c r="C323" s="76">
        <v>8.6999999999999994E-3</v>
      </c>
      <c r="D323" s="76">
        <v>0.37490000000000001</v>
      </c>
      <c r="E323" s="76">
        <v>0.17100000000000001</v>
      </c>
      <c r="F323" s="73">
        <f t="shared" si="10"/>
        <v>1.1378000000000001</v>
      </c>
      <c r="G323" s="77">
        <f t="shared" si="11"/>
        <v>0.27729999999999999</v>
      </c>
    </row>
    <row r="324" spans="1:15">
      <c r="A324">
        <v>7308</v>
      </c>
      <c r="B324" s="76">
        <v>0.33069999999999999</v>
      </c>
      <c r="C324" s="76">
        <v>4.7999999999999996E-3</v>
      </c>
      <c r="D324" s="76">
        <v>0.28339999999999999</v>
      </c>
      <c r="E324" s="76">
        <v>0.17100000000000001</v>
      </c>
      <c r="F324" s="73">
        <f t="shared" si="10"/>
        <v>0.78990000000000005</v>
      </c>
      <c r="G324" s="77">
        <f t="shared" si="11"/>
        <v>0.22960000000000003</v>
      </c>
    </row>
    <row r="325" spans="1:15">
      <c r="A325">
        <v>7309</v>
      </c>
      <c r="B325" s="76">
        <v>0.26050000000000001</v>
      </c>
      <c r="C325" s="76">
        <v>3.8E-3</v>
      </c>
      <c r="D325" s="76">
        <v>0.2271</v>
      </c>
      <c r="E325" s="76">
        <v>0.17100000000000001</v>
      </c>
      <c r="F325" s="73">
        <f t="shared" si="10"/>
        <v>0.6624000000000001</v>
      </c>
      <c r="G325" s="77">
        <f t="shared" si="11"/>
        <v>0.20095000000000002</v>
      </c>
    </row>
    <row r="326" spans="1:15">
      <c r="A326">
        <v>7400</v>
      </c>
      <c r="B326" s="76">
        <v>5.21</v>
      </c>
      <c r="C326" s="76">
        <v>8.0199999999999994E-2</v>
      </c>
      <c r="D326" s="76">
        <v>1.4512</v>
      </c>
      <c r="E326" s="76">
        <v>0.17100000000000001</v>
      </c>
      <c r="F326" s="73">
        <f>+SUM(B326:E326)</f>
        <v>6.9123999999999999</v>
      </c>
      <c r="G326" s="77">
        <f>+SUM(C326:E326)/2</f>
        <v>0.85120000000000007</v>
      </c>
    </row>
    <row r="328" spans="1:15" ht="12.75">
      <c r="A328" s="81" t="s">
        <v>48</v>
      </c>
      <c r="B328" s="81"/>
      <c r="C328" s="81"/>
      <c r="D328" s="81"/>
      <c r="E328" s="81"/>
      <c r="F328" s="81"/>
      <c r="G328" s="81"/>
      <c r="H328" s="186"/>
    </row>
    <row r="329" spans="1:15" ht="12.75">
      <c r="A329" s="81" t="s">
        <v>49</v>
      </c>
      <c r="B329" s="81"/>
      <c r="C329" s="81"/>
      <c r="D329" s="81"/>
      <c r="E329" s="81"/>
      <c r="F329" s="81"/>
      <c r="G329" s="81"/>
      <c r="H329" s="186"/>
      <c r="I329" s="157"/>
      <c r="J329" s="78"/>
      <c r="K329" s="78"/>
      <c r="L329" s="78"/>
      <c r="M329" s="78"/>
      <c r="N329" s="79"/>
      <c r="O329" s="80"/>
    </row>
    <row r="330" spans="1:15">
      <c r="A330" s="81" t="s">
        <v>50</v>
      </c>
      <c r="B330" s="81"/>
      <c r="C330" s="81"/>
      <c r="D330" s="81"/>
      <c r="E330" s="81"/>
      <c r="F330" s="81"/>
      <c r="G330" s="81"/>
      <c r="H330" s="186"/>
      <c r="I330"/>
      <c r="J330"/>
      <c r="K330"/>
      <c r="L330"/>
      <c r="M330"/>
      <c r="N330"/>
      <c r="O330"/>
    </row>
    <row r="331" spans="1:15">
      <c r="A331" s="81" t="s">
        <v>51</v>
      </c>
      <c r="B331" s="81"/>
      <c r="C331" s="81"/>
      <c r="D331" s="81"/>
      <c r="E331" s="81"/>
      <c r="F331" s="81"/>
      <c r="G331" s="81"/>
      <c r="H331" s="186"/>
      <c r="I331"/>
      <c r="J331"/>
      <c r="K331"/>
      <c r="L331"/>
      <c r="M331"/>
      <c r="N331"/>
      <c r="O331"/>
    </row>
    <row r="332" spans="1:15">
      <c r="A332" s="81" t="s">
        <v>52</v>
      </c>
      <c r="B332" s="81"/>
      <c r="C332" s="81"/>
      <c r="D332" s="81"/>
      <c r="E332" s="81"/>
      <c r="F332" s="81"/>
      <c r="G332" s="81"/>
      <c r="H332" s="186"/>
      <c r="I332"/>
      <c r="J332"/>
      <c r="K332"/>
      <c r="L332"/>
      <c r="M332"/>
      <c r="N332"/>
      <c r="O332"/>
    </row>
    <row r="333" spans="1:15" ht="12.75">
      <c r="A333" s="81" t="s">
        <v>53</v>
      </c>
      <c r="B333" s="81"/>
      <c r="C333" s="81"/>
      <c r="D333" s="81"/>
      <c r="E333" s="81"/>
      <c r="F333" s="81"/>
      <c r="G333" s="81"/>
      <c r="H333" s="81"/>
    </row>
    <row r="334" spans="1:15" ht="12.75">
      <c r="A334" s="81" t="s">
        <v>54</v>
      </c>
      <c r="B334" s="81"/>
      <c r="C334" s="81"/>
      <c r="D334" s="81"/>
      <c r="E334" s="81"/>
      <c r="F334" s="81"/>
      <c r="G334" s="81"/>
      <c r="H334" s="81"/>
    </row>
    <row r="335" spans="1:15" ht="12.75">
      <c r="A335" s="240" t="s">
        <v>55</v>
      </c>
      <c r="B335" s="241"/>
      <c r="C335" s="241"/>
      <c r="D335" s="241"/>
      <c r="E335" s="241"/>
      <c r="F335" s="241"/>
      <c r="G335" s="241"/>
      <c r="H335" s="241"/>
      <c r="I335" s="241"/>
      <c r="J335" s="241"/>
      <c r="K335" s="241"/>
      <c r="L335" s="241"/>
      <c r="M335" s="241"/>
      <c r="N335" s="241"/>
      <c r="O335" s="241"/>
    </row>
    <row r="336" spans="1:15" ht="12.75">
      <c r="A336" s="241"/>
      <c r="B336" s="241"/>
      <c r="C336" s="241"/>
      <c r="D336" s="241"/>
      <c r="E336" s="241"/>
      <c r="F336" s="241"/>
      <c r="G336" s="241"/>
      <c r="H336" s="241"/>
      <c r="I336" s="241"/>
      <c r="J336" s="241"/>
      <c r="K336" s="241"/>
      <c r="L336" s="241"/>
      <c r="M336" s="241"/>
      <c r="N336" s="241"/>
      <c r="O336" s="241"/>
    </row>
    <row r="337" spans="1:8">
      <c r="B337" s="204"/>
      <c r="C337" s="204"/>
      <c r="D337" s="204"/>
      <c r="E337" s="204"/>
      <c r="F337" s="73"/>
      <c r="G337" s="204"/>
      <c r="H337" s="81"/>
    </row>
    <row r="338" spans="1:8">
      <c r="A338" s="205"/>
      <c r="B338" s="205"/>
      <c r="C338" s="205"/>
      <c r="D338" s="205"/>
      <c r="E338" s="205"/>
      <c r="F338" s="205"/>
      <c r="G338" s="205"/>
      <c r="H338" s="81"/>
    </row>
    <row r="339" spans="1:8">
      <c r="A339" s="205"/>
      <c r="B339" s="205"/>
      <c r="C339" s="205"/>
      <c r="D339" s="205"/>
      <c r="E339" s="205"/>
      <c r="F339" s="205"/>
      <c r="G339" s="205"/>
      <c r="H339" s="81"/>
    </row>
    <row r="340" spans="1:8" ht="12.75">
      <c r="H340" s="81"/>
    </row>
  </sheetData>
  <sortState xmlns:xlrd2="http://schemas.microsoft.com/office/spreadsheetml/2017/richdata2" ref="A7:G325">
    <sortCondition ref="A7:A325"/>
  </sortState>
  <mergeCells count="9">
    <mergeCell ref="A335:O336"/>
    <mergeCell ref="A1:O1"/>
    <mergeCell ref="H4:H5"/>
    <mergeCell ref="G4:G5"/>
    <mergeCell ref="A4:A5"/>
    <mergeCell ref="B4:B5"/>
    <mergeCell ref="C4:D4"/>
    <mergeCell ref="E4:E5"/>
    <mergeCell ref="F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3E4E-3A72-42A4-A08D-7A68122DF11D}">
  <dimension ref="A1:Q339"/>
  <sheetViews>
    <sheetView workbookViewId="0">
      <selection sqref="A1:O336"/>
    </sheetView>
  </sheetViews>
  <sheetFormatPr defaultColWidth="9.140625" defaultRowHeight="15"/>
  <cols>
    <col min="1" max="1" width="9.7109375" style="157" customWidth="1"/>
    <col min="2" max="5" width="9.7109375" style="78" customWidth="1"/>
    <col min="6" max="6" width="11.85546875" style="79" customWidth="1"/>
    <col min="7" max="7" width="10.7109375" style="80" customWidth="1"/>
    <col min="8" max="8" width="1.7109375" style="81" customWidth="1"/>
    <col min="9" max="9" width="9.7109375" style="157" customWidth="1"/>
    <col min="10" max="13" width="9.7109375" style="78" customWidth="1"/>
    <col min="14" max="14" width="11.5703125" style="79" customWidth="1"/>
    <col min="15" max="15" width="11.42578125" style="80" customWidth="1"/>
    <col min="16" max="16" width="3.140625" bestFit="1" customWidth="1"/>
    <col min="17" max="17" width="9.7109375" style="81" bestFit="1" customWidth="1"/>
    <col min="18" max="16384" width="9.140625" style="81"/>
  </cols>
  <sheetData>
    <row r="1" spans="1:17" ht="25.5" customHeight="1">
      <c r="A1" s="242" t="s">
        <v>39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81"/>
    </row>
    <row r="2" spans="1:17" ht="12.75" customHeight="1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226"/>
      <c r="P2" s="81"/>
    </row>
    <row r="3" spans="1:17" ht="12.75" customHeight="1">
      <c r="P3" s="81"/>
    </row>
    <row r="4" spans="1:17" ht="12.75" customHeight="1">
      <c r="A4" s="247" t="s">
        <v>1</v>
      </c>
      <c r="B4" s="245" t="s">
        <v>40</v>
      </c>
      <c r="C4" s="249" t="s">
        <v>41</v>
      </c>
      <c r="D4" s="249"/>
      <c r="E4" s="245" t="s">
        <v>42</v>
      </c>
      <c r="F4" s="250" t="s">
        <v>43</v>
      </c>
      <c r="G4" s="245" t="s">
        <v>44</v>
      </c>
      <c r="H4" s="244"/>
      <c r="I4" s="81"/>
      <c r="J4" s="81"/>
      <c r="K4" s="81"/>
      <c r="L4" s="81"/>
      <c r="M4" s="81"/>
      <c r="N4" s="81"/>
      <c r="O4" s="81"/>
      <c r="P4" s="81"/>
    </row>
    <row r="5" spans="1:17" ht="12.75" customHeight="1" thickBot="1">
      <c r="A5" s="248"/>
      <c r="B5" s="246"/>
      <c r="C5" s="74" t="s">
        <v>45</v>
      </c>
      <c r="D5" s="75" t="s">
        <v>46</v>
      </c>
      <c r="E5" s="246"/>
      <c r="F5" s="251"/>
      <c r="G5" s="246"/>
      <c r="H5" s="244"/>
      <c r="I5" s="81"/>
      <c r="J5" s="81"/>
      <c r="K5" s="81"/>
      <c r="L5" s="81"/>
      <c r="M5" s="81"/>
      <c r="N5" s="81"/>
      <c r="O5" s="81"/>
      <c r="P5" s="81"/>
    </row>
    <row r="6" spans="1:17" ht="12.75" customHeight="1" thickTop="1">
      <c r="B6" s="76"/>
      <c r="C6" s="76"/>
      <c r="D6" s="76"/>
      <c r="E6" s="76"/>
      <c r="F6" s="73"/>
      <c r="G6" s="77"/>
      <c r="H6" s="186"/>
      <c r="I6" s="81"/>
      <c r="J6" s="81"/>
      <c r="K6" s="81"/>
      <c r="L6" s="81"/>
      <c r="M6" s="81"/>
      <c r="N6" s="81"/>
      <c r="O6" s="81"/>
      <c r="P6" s="81"/>
    </row>
    <row r="7" spans="1:17" ht="12.75" customHeight="1">
      <c r="A7">
        <v>101</v>
      </c>
      <c r="B7" s="76">
        <v>1.4877</v>
      </c>
      <c r="C7" s="76">
        <v>2.2700000000000001E-2</v>
      </c>
      <c r="D7" s="76">
        <v>0.55430000000000001</v>
      </c>
      <c r="E7" s="76">
        <v>0.17100000000000001</v>
      </c>
      <c r="F7" s="73">
        <f>+SUM(B7:E7)</f>
        <v>2.2357</v>
      </c>
      <c r="G7" s="77">
        <f>+SUM(C7:E7)/2</f>
        <v>0.37400000000000005</v>
      </c>
      <c r="I7" s="81"/>
      <c r="J7" s="81"/>
      <c r="K7" s="81"/>
      <c r="L7" s="81"/>
      <c r="M7" s="81"/>
      <c r="N7" s="81"/>
      <c r="O7" s="81"/>
      <c r="P7" s="81"/>
    </row>
    <row r="8" spans="1:17" ht="12.75" customHeight="1">
      <c r="A8">
        <v>103</v>
      </c>
      <c r="B8" s="76">
        <v>1.5929</v>
      </c>
      <c r="C8" s="76">
        <v>2.3900000000000001E-2</v>
      </c>
      <c r="D8" s="76">
        <v>0.88600000000000001</v>
      </c>
      <c r="E8" s="76">
        <v>0.17100000000000001</v>
      </c>
      <c r="F8" s="73">
        <f t="shared" ref="F8:F71" si="0">+SUM(B8:E8)</f>
        <v>2.6738</v>
      </c>
      <c r="G8" s="77">
        <f t="shared" ref="G8:G71" si="1">+SUM(C8:E8)/2</f>
        <v>0.54044999999999999</v>
      </c>
      <c r="I8" s="81"/>
      <c r="J8" s="81"/>
      <c r="K8" s="81"/>
      <c r="L8" s="81"/>
      <c r="M8" s="81"/>
      <c r="N8" s="81"/>
      <c r="O8" s="81"/>
      <c r="P8" s="81"/>
    </row>
    <row r="9" spans="1:17" ht="12.75" customHeight="1">
      <c r="A9">
        <v>104</v>
      </c>
      <c r="B9" s="76">
        <v>1.252</v>
      </c>
      <c r="C9" s="76">
        <v>1.9099999999999999E-2</v>
      </c>
      <c r="D9" s="76">
        <v>0.44790000000000002</v>
      </c>
      <c r="E9" s="76">
        <v>0.17100000000000001</v>
      </c>
      <c r="F9" s="73">
        <f t="shared" si="0"/>
        <v>1.89</v>
      </c>
      <c r="G9" s="77">
        <f t="shared" si="1"/>
        <v>0.31900000000000001</v>
      </c>
      <c r="I9" s="81"/>
      <c r="J9" s="81"/>
      <c r="K9" s="81"/>
      <c r="L9" s="81"/>
      <c r="M9" s="81"/>
      <c r="N9" s="81"/>
      <c r="O9" s="81"/>
      <c r="P9" s="81"/>
      <c r="Q9" s="227"/>
    </row>
    <row r="10" spans="1:17" ht="12.75" customHeight="1">
      <c r="A10">
        <v>105</v>
      </c>
      <c r="B10" s="76">
        <v>1.3124</v>
      </c>
      <c r="C10" s="76">
        <v>1.9699999999999999E-2</v>
      </c>
      <c r="D10" s="76">
        <v>0.71009999999999995</v>
      </c>
      <c r="E10" s="76">
        <v>0.17100000000000001</v>
      </c>
      <c r="F10" s="73">
        <f t="shared" si="0"/>
        <v>2.2132000000000001</v>
      </c>
      <c r="G10" s="77">
        <f t="shared" si="1"/>
        <v>0.45040000000000002</v>
      </c>
      <c r="I10" s="81"/>
      <c r="J10" s="81"/>
      <c r="K10" s="81"/>
      <c r="L10" s="81"/>
      <c r="M10" s="81"/>
      <c r="N10" s="81"/>
      <c r="O10" s="81"/>
      <c r="P10" s="81"/>
    </row>
    <row r="11" spans="1:17" ht="12.75" customHeight="1">
      <c r="A11">
        <v>106</v>
      </c>
      <c r="B11" s="76">
        <v>3.3748</v>
      </c>
      <c r="C11" s="76">
        <v>5.0299999999999997E-2</v>
      </c>
      <c r="D11" s="76">
        <v>2.0647000000000002</v>
      </c>
      <c r="E11" s="76">
        <v>0.17100000000000001</v>
      </c>
      <c r="F11" s="73">
        <f t="shared" si="0"/>
        <v>5.6608000000000009</v>
      </c>
      <c r="G11" s="77">
        <f t="shared" si="1"/>
        <v>1.143</v>
      </c>
      <c r="I11" s="81"/>
      <c r="J11" s="81"/>
      <c r="K11" s="81"/>
      <c r="L11" s="81"/>
      <c r="M11" s="81"/>
      <c r="N11" s="81"/>
      <c r="O11" s="81"/>
      <c r="P11" s="81"/>
    </row>
    <row r="12" spans="1:17" ht="12.75" customHeight="1">
      <c r="A12">
        <v>107</v>
      </c>
      <c r="B12" s="76">
        <v>1.2683</v>
      </c>
      <c r="C12" s="76">
        <v>1.9300000000000001E-2</v>
      </c>
      <c r="D12" s="76">
        <v>0.51160000000000005</v>
      </c>
      <c r="E12" s="76">
        <v>0.17100000000000001</v>
      </c>
      <c r="F12" s="73">
        <f t="shared" si="0"/>
        <v>1.9702000000000002</v>
      </c>
      <c r="G12" s="77">
        <f t="shared" si="1"/>
        <v>0.35095000000000004</v>
      </c>
      <c r="I12" s="81"/>
      <c r="J12" s="81"/>
      <c r="K12" s="81"/>
      <c r="L12" s="81"/>
      <c r="M12" s="81"/>
      <c r="N12" s="81"/>
      <c r="O12" s="81"/>
      <c r="P12" s="81"/>
    </row>
    <row r="13" spans="1:17" ht="12.75" customHeight="1">
      <c r="A13">
        <v>108</v>
      </c>
      <c r="B13" s="76">
        <v>1.252</v>
      </c>
      <c r="C13" s="76">
        <v>1.9099999999999999E-2</v>
      </c>
      <c r="D13" s="76">
        <v>0.44790000000000002</v>
      </c>
      <c r="E13" s="76">
        <v>0.17100000000000001</v>
      </c>
      <c r="F13" s="73">
        <f t="shared" si="0"/>
        <v>1.89</v>
      </c>
      <c r="G13" s="77">
        <f t="shared" si="1"/>
        <v>0.31900000000000001</v>
      </c>
      <c r="I13" s="81"/>
      <c r="J13" s="81"/>
      <c r="K13" s="81"/>
      <c r="L13" s="81"/>
      <c r="M13" s="81"/>
      <c r="N13" s="81"/>
      <c r="O13" s="81"/>
      <c r="P13" s="81"/>
    </row>
    <row r="14" spans="1:17" ht="12.75" customHeight="1">
      <c r="A14">
        <v>112</v>
      </c>
      <c r="B14" s="76">
        <v>1.0447</v>
      </c>
      <c r="C14" s="76">
        <v>1.5800000000000002E-2</v>
      </c>
      <c r="D14" s="76">
        <v>0.47339999999999999</v>
      </c>
      <c r="E14" s="76">
        <v>0.17100000000000001</v>
      </c>
      <c r="F14" s="73">
        <f t="shared" si="0"/>
        <v>1.7049000000000001</v>
      </c>
      <c r="G14" s="77">
        <f t="shared" si="1"/>
        <v>0.3301</v>
      </c>
      <c r="I14" s="81"/>
      <c r="J14" s="81"/>
      <c r="K14" s="81"/>
      <c r="L14" s="81"/>
      <c r="M14" s="81"/>
      <c r="N14" s="81"/>
      <c r="O14" s="81"/>
      <c r="P14" s="81"/>
    </row>
    <row r="15" spans="1:17" ht="12.75" customHeight="1">
      <c r="A15">
        <v>201</v>
      </c>
      <c r="B15" s="76">
        <v>3.4864000000000002</v>
      </c>
      <c r="C15" s="76">
        <v>5.3600000000000002E-2</v>
      </c>
      <c r="D15" s="76">
        <v>1.0266999999999999</v>
      </c>
      <c r="E15" s="76">
        <v>0.17100000000000001</v>
      </c>
      <c r="F15" s="73">
        <f t="shared" si="0"/>
        <v>4.7377000000000002</v>
      </c>
      <c r="G15" s="77">
        <f t="shared" si="1"/>
        <v>0.62565000000000004</v>
      </c>
      <c r="I15" s="81"/>
      <c r="J15" s="81"/>
      <c r="K15" s="81"/>
      <c r="L15" s="81"/>
      <c r="M15" s="81"/>
      <c r="N15" s="81"/>
      <c r="O15" s="81"/>
      <c r="P15" s="81"/>
    </row>
    <row r="16" spans="1:17" ht="12.75" customHeight="1">
      <c r="A16">
        <v>202</v>
      </c>
      <c r="B16" s="76">
        <v>2.6273</v>
      </c>
      <c r="C16" s="76">
        <v>4.02E-2</v>
      </c>
      <c r="D16" s="76">
        <v>0.90239999999999998</v>
      </c>
      <c r="E16" s="76">
        <v>0.17100000000000001</v>
      </c>
      <c r="F16" s="73">
        <f t="shared" si="0"/>
        <v>3.7408999999999999</v>
      </c>
      <c r="G16" s="77">
        <f t="shared" si="1"/>
        <v>0.55679999999999996</v>
      </c>
      <c r="I16" s="81"/>
      <c r="J16" s="81"/>
      <c r="K16" s="81"/>
      <c r="L16" s="81"/>
      <c r="M16" s="81"/>
      <c r="N16" s="81"/>
      <c r="O16" s="81"/>
      <c r="P16" s="81"/>
    </row>
    <row r="17" spans="1:16" ht="12.75" customHeight="1">
      <c r="A17">
        <v>210</v>
      </c>
      <c r="B17" s="76">
        <v>1.4479</v>
      </c>
      <c r="C17" s="76">
        <v>2.2100000000000002E-2</v>
      </c>
      <c r="D17" s="76">
        <v>0.52869999999999995</v>
      </c>
      <c r="E17" s="76">
        <v>0.17100000000000001</v>
      </c>
      <c r="F17" s="73">
        <f t="shared" si="0"/>
        <v>2.1696999999999997</v>
      </c>
      <c r="G17" s="77">
        <f t="shared" si="1"/>
        <v>0.3609</v>
      </c>
      <c r="I17" s="81"/>
      <c r="J17" s="81"/>
      <c r="K17" s="81"/>
      <c r="L17" s="81"/>
      <c r="M17" s="81"/>
      <c r="N17" s="81"/>
      <c r="O17" s="81"/>
      <c r="P17" s="81"/>
    </row>
    <row r="18" spans="1:16" ht="12.75" customHeight="1">
      <c r="A18">
        <v>212</v>
      </c>
      <c r="B18" s="76">
        <v>1.2793000000000001</v>
      </c>
      <c r="C18" s="76">
        <v>1.9300000000000001E-2</v>
      </c>
      <c r="D18" s="76">
        <v>0.5827</v>
      </c>
      <c r="E18" s="76">
        <v>0.17100000000000001</v>
      </c>
      <c r="F18" s="73">
        <f t="shared" si="0"/>
        <v>2.0523000000000002</v>
      </c>
      <c r="G18" s="77">
        <f t="shared" si="1"/>
        <v>0.38650000000000001</v>
      </c>
      <c r="I18" s="81"/>
      <c r="J18" s="81"/>
      <c r="K18" s="81"/>
      <c r="L18" s="81"/>
      <c r="M18" s="81"/>
      <c r="N18" s="81"/>
      <c r="O18" s="81"/>
      <c r="P18" s="81"/>
    </row>
    <row r="19" spans="1:16" ht="12.75" customHeight="1">
      <c r="A19">
        <v>214</v>
      </c>
      <c r="B19" s="76">
        <v>2.3252000000000002</v>
      </c>
      <c r="C19" s="76">
        <v>3.5700000000000003E-2</v>
      </c>
      <c r="D19" s="76">
        <v>0.7117</v>
      </c>
      <c r="E19" s="76">
        <v>0.17100000000000001</v>
      </c>
      <c r="F19" s="73">
        <f t="shared" si="0"/>
        <v>3.2435999999999998</v>
      </c>
      <c r="G19" s="77">
        <f t="shared" si="1"/>
        <v>0.4592</v>
      </c>
      <c r="I19" s="81"/>
      <c r="J19" s="81"/>
      <c r="K19" s="81"/>
      <c r="L19" s="81"/>
      <c r="M19" s="81"/>
      <c r="N19" s="81"/>
      <c r="O19" s="81"/>
      <c r="P19" s="81"/>
    </row>
    <row r="20" spans="1:16" ht="12.75" customHeight="1">
      <c r="A20">
        <v>217</v>
      </c>
      <c r="B20" s="76">
        <v>1.3531</v>
      </c>
      <c r="C20" s="76">
        <v>2.0500000000000001E-2</v>
      </c>
      <c r="D20" s="76">
        <v>0.5847</v>
      </c>
      <c r="E20" s="76">
        <v>0.17100000000000001</v>
      </c>
      <c r="F20" s="73">
        <f t="shared" si="0"/>
        <v>2.1292999999999997</v>
      </c>
      <c r="G20" s="77">
        <f t="shared" si="1"/>
        <v>0.3881</v>
      </c>
      <c r="I20" s="81"/>
      <c r="J20" s="81"/>
      <c r="K20" s="81"/>
      <c r="L20" s="81"/>
      <c r="M20" s="81"/>
      <c r="N20" s="81"/>
      <c r="O20" s="81"/>
      <c r="P20" s="81"/>
    </row>
    <row r="21" spans="1:16" ht="12.75" customHeight="1">
      <c r="A21">
        <v>219</v>
      </c>
      <c r="B21" s="76">
        <v>0.99409999999999998</v>
      </c>
      <c r="C21" s="76">
        <v>1.5100000000000001E-2</v>
      </c>
      <c r="D21" s="76">
        <v>0.4249</v>
      </c>
      <c r="E21" s="76">
        <v>0.17100000000000001</v>
      </c>
      <c r="F21" s="73">
        <f t="shared" si="0"/>
        <v>1.6051</v>
      </c>
      <c r="G21" s="77">
        <f t="shared" si="1"/>
        <v>0.30549999999999999</v>
      </c>
      <c r="I21" s="81"/>
      <c r="J21" s="81"/>
      <c r="K21" s="81"/>
      <c r="L21" s="81"/>
      <c r="M21" s="81"/>
      <c r="N21" s="81"/>
      <c r="O21" s="81"/>
      <c r="P21" s="81"/>
    </row>
    <row r="22" spans="1:16" ht="12.75" customHeight="1">
      <c r="A22">
        <v>301</v>
      </c>
      <c r="B22" s="76">
        <v>1.2323</v>
      </c>
      <c r="C22" s="76">
        <v>1.8499999999999999E-2</v>
      </c>
      <c r="D22" s="76">
        <v>0.67659999999999998</v>
      </c>
      <c r="E22" s="76">
        <v>0.17100000000000001</v>
      </c>
      <c r="F22" s="73">
        <f t="shared" si="0"/>
        <v>2.0983999999999998</v>
      </c>
      <c r="G22" s="77">
        <f t="shared" si="1"/>
        <v>0.43304999999999999</v>
      </c>
      <c r="I22" s="81"/>
      <c r="J22" s="81"/>
      <c r="K22" s="81"/>
      <c r="L22" s="81"/>
      <c r="M22" s="81"/>
      <c r="N22" s="81"/>
      <c r="O22" s="81"/>
      <c r="P22" s="81"/>
    </row>
    <row r="23" spans="1:16" ht="12.75" customHeight="1">
      <c r="A23">
        <v>302</v>
      </c>
      <c r="B23" s="76">
        <v>2.6964999999999999</v>
      </c>
      <c r="C23" s="76">
        <v>4.1099999999999998E-2</v>
      </c>
      <c r="D23" s="76">
        <v>1.0066999999999999</v>
      </c>
      <c r="E23" s="76">
        <v>0.17100000000000001</v>
      </c>
      <c r="F23" s="73">
        <f t="shared" si="0"/>
        <v>3.9152999999999998</v>
      </c>
      <c r="G23" s="77">
        <f t="shared" si="1"/>
        <v>0.60939999999999994</v>
      </c>
      <c r="I23" s="81"/>
      <c r="J23" s="81"/>
      <c r="K23" s="81"/>
      <c r="L23" s="81"/>
      <c r="M23" s="81"/>
      <c r="N23" s="81"/>
      <c r="O23" s="81"/>
      <c r="P23" s="81"/>
    </row>
    <row r="24" spans="1:16" ht="12.75" customHeight="1">
      <c r="A24">
        <v>303</v>
      </c>
      <c r="B24" s="76">
        <v>2.4508000000000001</v>
      </c>
      <c r="C24" s="76">
        <v>3.73E-2</v>
      </c>
      <c r="D24" s="76">
        <v>0.97250000000000003</v>
      </c>
      <c r="E24" s="76">
        <v>0.17100000000000001</v>
      </c>
      <c r="F24" s="73">
        <f t="shared" si="0"/>
        <v>3.6316000000000002</v>
      </c>
      <c r="G24" s="77">
        <f t="shared" si="1"/>
        <v>0.59040000000000004</v>
      </c>
      <c r="I24" s="81"/>
      <c r="J24" s="81"/>
      <c r="K24" s="81"/>
      <c r="L24" s="81"/>
      <c r="M24" s="81"/>
      <c r="N24" s="81"/>
      <c r="O24" s="81"/>
      <c r="P24" s="81"/>
    </row>
    <row r="25" spans="1:16" ht="12.75" customHeight="1">
      <c r="A25">
        <v>306</v>
      </c>
      <c r="B25" s="76">
        <v>1.1022000000000001</v>
      </c>
      <c r="C25" s="76">
        <v>1.6799999999999999E-2</v>
      </c>
      <c r="D25" s="76">
        <v>0.42759999999999998</v>
      </c>
      <c r="E25" s="76">
        <v>0.17100000000000001</v>
      </c>
      <c r="F25" s="73">
        <f t="shared" si="0"/>
        <v>1.7176</v>
      </c>
      <c r="G25" s="77">
        <f t="shared" si="1"/>
        <v>0.30769999999999997</v>
      </c>
      <c r="I25" s="81"/>
      <c r="J25" s="81"/>
      <c r="K25" s="81"/>
      <c r="L25" s="81"/>
      <c r="M25" s="81"/>
      <c r="N25" s="81"/>
      <c r="O25" s="81"/>
      <c r="P25" s="81"/>
    </row>
    <row r="26" spans="1:16" ht="12.75" customHeight="1">
      <c r="A26">
        <v>307</v>
      </c>
      <c r="B26" s="76">
        <v>1.0659000000000001</v>
      </c>
      <c r="C26" s="76">
        <v>1.61E-2</v>
      </c>
      <c r="D26" s="76">
        <v>0.50070000000000003</v>
      </c>
      <c r="E26" s="76">
        <v>0.17100000000000001</v>
      </c>
      <c r="F26" s="73">
        <f t="shared" si="0"/>
        <v>1.7537</v>
      </c>
      <c r="G26" s="77">
        <f t="shared" si="1"/>
        <v>0.34390000000000004</v>
      </c>
      <c r="I26" s="81"/>
      <c r="J26" s="81"/>
      <c r="K26" s="81"/>
      <c r="L26" s="81"/>
      <c r="M26" s="81"/>
      <c r="N26" s="81"/>
      <c r="O26" s="81"/>
      <c r="P26" s="81"/>
    </row>
    <row r="27" spans="1:16" ht="12.75" customHeight="1">
      <c r="A27">
        <v>308</v>
      </c>
      <c r="B27" s="76">
        <v>0.72309999999999997</v>
      </c>
      <c r="C27" s="76">
        <v>1.0699999999999999E-2</v>
      </c>
      <c r="D27" s="76">
        <v>0.46200000000000002</v>
      </c>
      <c r="E27" s="76">
        <v>0.17100000000000001</v>
      </c>
      <c r="F27" s="73">
        <f t="shared" si="0"/>
        <v>1.3668</v>
      </c>
      <c r="G27" s="77">
        <f t="shared" si="1"/>
        <v>0.32185000000000002</v>
      </c>
      <c r="I27" s="81"/>
      <c r="J27" s="81"/>
      <c r="K27" s="81"/>
      <c r="L27" s="81"/>
      <c r="M27" s="81"/>
      <c r="N27" s="81"/>
      <c r="O27" s="81"/>
      <c r="P27" s="81"/>
    </row>
    <row r="28" spans="1:16" ht="12.75" customHeight="1">
      <c r="A28">
        <v>403</v>
      </c>
      <c r="B28" s="76">
        <v>2.0354000000000001</v>
      </c>
      <c r="C28" s="76">
        <v>3.09E-2</v>
      </c>
      <c r="D28" s="76">
        <v>0.86570000000000003</v>
      </c>
      <c r="E28" s="76">
        <v>0.17100000000000001</v>
      </c>
      <c r="F28" s="73">
        <f t="shared" si="0"/>
        <v>3.1029999999999998</v>
      </c>
      <c r="G28" s="77">
        <f t="shared" si="1"/>
        <v>0.53380000000000005</v>
      </c>
      <c r="I28" s="81"/>
      <c r="J28" s="81"/>
      <c r="K28" s="81"/>
      <c r="L28" s="81"/>
      <c r="M28" s="81"/>
      <c r="N28" s="81"/>
      <c r="O28" s="81"/>
      <c r="P28" s="81"/>
    </row>
    <row r="29" spans="1:16" ht="12.75" customHeight="1">
      <c r="A29">
        <v>502</v>
      </c>
      <c r="B29" s="76">
        <v>1.1293</v>
      </c>
      <c r="C29" s="76">
        <v>1.7100000000000001E-2</v>
      </c>
      <c r="D29" s="76">
        <v>0.47239999999999999</v>
      </c>
      <c r="E29" s="76">
        <v>0.17100000000000001</v>
      </c>
      <c r="F29" s="73">
        <f t="shared" si="0"/>
        <v>1.7897999999999998</v>
      </c>
      <c r="G29" s="77">
        <f t="shared" si="1"/>
        <v>0.33024999999999999</v>
      </c>
      <c r="I29" s="81"/>
      <c r="J29" s="81"/>
      <c r="K29" s="81"/>
      <c r="L29" s="81"/>
      <c r="M29" s="81"/>
      <c r="N29" s="81"/>
      <c r="O29" s="81"/>
      <c r="P29" s="81"/>
    </row>
    <row r="30" spans="1:16" ht="12.75" customHeight="1">
      <c r="A30">
        <v>504</v>
      </c>
      <c r="B30" s="76">
        <v>2.4401000000000002</v>
      </c>
      <c r="C30" s="76">
        <v>3.6900000000000002E-2</v>
      </c>
      <c r="D30" s="76">
        <v>1.0806</v>
      </c>
      <c r="E30" s="76">
        <v>0.17100000000000001</v>
      </c>
      <c r="F30" s="73">
        <f t="shared" si="0"/>
        <v>3.7286000000000001</v>
      </c>
      <c r="G30" s="77">
        <f t="shared" si="1"/>
        <v>0.64424999999999999</v>
      </c>
      <c r="I30" s="81"/>
      <c r="J30" s="81"/>
      <c r="K30" s="81"/>
      <c r="L30" s="81"/>
      <c r="M30" s="81"/>
      <c r="N30" s="81"/>
      <c r="O30" s="81"/>
      <c r="P30" s="81"/>
    </row>
    <row r="31" spans="1:16" ht="12.75" customHeight="1">
      <c r="A31">
        <v>507</v>
      </c>
      <c r="B31" s="76">
        <v>3.6133000000000002</v>
      </c>
      <c r="C31" s="76">
        <v>5.4199999999999998E-2</v>
      </c>
      <c r="D31" s="76">
        <v>1.9782</v>
      </c>
      <c r="E31" s="76">
        <v>0.17100000000000001</v>
      </c>
      <c r="F31" s="73">
        <f t="shared" si="0"/>
        <v>5.8167</v>
      </c>
      <c r="G31" s="77">
        <f t="shared" si="1"/>
        <v>1.1016999999999999</v>
      </c>
      <c r="I31" s="81"/>
      <c r="J31" s="81"/>
      <c r="K31" s="81"/>
      <c r="L31" s="81"/>
      <c r="M31" s="81"/>
      <c r="N31" s="81"/>
      <c r="O31" s="81"/>
      <c r="P31" s="81"/>
    </row>
    <row r="32" spans="1:16" ht="12.75" customHeight="1">
      <c r="A32">
        <v>508</v>
      </c>
      <c r="B32" s="76">
        <v>2.4274</v>
      </c>
      <c r="C32" s="76">
        <v>3.73E-2</v>
      </c>
      <c r="D32" s="76">
        <v>0.69220000000000004</v>
      </c>
      <c r="E32" s="76">
        <v>0.17100000000000001</v>
      </c>
      <c r="F32" s="73">
        <f t="shared" si="0"/>
        <v>3.3279000000000001</v>
      </c>
      <c r="G32" s="77">
        <f t="shared" si="1"/>
        <v>0.45025000000000004</v>
      </c>
      <c r="I32" s="81"/>
      <c r="J32" s="81"/>
      <c r="K32" s="81"/>
      <c r="L32" s="81"/>
      <c r="M32" s="81"/>
      <c r="N32" s="81"/>
      <c r="O32" s="81"/>
      <c r="P32" s="81"/>
    </row>
    <row r="33" spans="1:16" ht="12.75" customHeight="1">
      <c r="A33">
        <v>509</v>
      </c>
      <c r="B33" s="76">
        <v>1.4625999999999999</v>
      </c>
      <c r="C33" s="76">
        <v>2.2499999999999999E-2</v>
      </c>
      <c r="D33" s="76">
        <v>0.40279999999999999</v>
      </c>
      <c r="E33" s="76">
        <v>0.17100000000000001</v>
      </c>
      <c r="F33" s="73">
        <f t="shared" si="0"/>
        <v>2.0589</v>
      </c>
      <c r="G33" s="77">
        <f t="shared" si="1"/>
        <v>0.29815000000000003</v>
      </c>
      <c r="I33" s="81"/>
      <c r="J33" s="81"/>
      <c r="K33" s="81"/>
      <c r="L33" s="81"/>
      <c r="M33" s="81"/>
      <c r="N33" s="81"/>
      <c r="O33" s="81"/>
      <c r="P33" s="81"/>
    </row>
    <row r="34" spans="1:16" ht="12.75" customHeight="1">
      <c r="A34">
        <v>510</v>
      </c>
      <c r="B34" s="76">
        <v>2.9253</v>
      </c>
      <c r="C34" s="76">
        <v>4.41E-2</v>
      </c>
      <c r="D34" s="76">
        <v>1.4592000000000001</v>
      </c>
      <c r="E34" s="76">
        <v>0.17100000000000001</v>
      </c>
      <c r="F34" s="73">
        <f t="shared" si="0"/>
        <v>4.5995999999999997</v>
      </c>
      <c r="G34" s="77">
        <f t="shared" si="1"/>
        <v>0.83715000000000006</v>
      </c>
      <c r="I34" s="81"/>
      <c r="J34" s="81"/>
      <c r="K34" s="81"/>
      <c r="L34" s="81"/>
      <c r="M34" s="81"/>
      <c r="N34" s="81"/>
      <c r="O34" s="81"/>
      <c r="P34" s="81"/>
    </row>
    <row r="35" spans="1:16" ht="12.75" customHeight="1">
      <c r="A35">
        <v>511</v>
      </c>
      <c r="B35" s="76">
        <v>1.9057999999999999</v>
      </c>
      <c r="C35" s="76">
        <v>2.8899999999999999E-2</v>
      </c>
      <c r="D35" s="76">
        <v>0.79530000000000001</v>
      </c>
      <c r="E35" s="76">
        <v>0.17100000000000001</v>
      </c>
      <c r="F35" s="73">
        <f t="shared" si="0"/>
        <v>2.9009999999999998</v>
      </c>
      <c r="G35" s="77">
        <f t="shared" si="1"/>
        <v>0.49760000000000004</v>
      </c>
      <c r="I35" s="81"/>
      <c r="J35" s="81"/>
      <c r="K35" s="81"/>
      <c r="L35" s="81"/>
      <c r="M35" s="81"/>
      <c r="N35" s="81"/>
      <c r="O35" s="81"/>
      <c r="P35" s="81"/>
    </row>
    <row r="36" spans="1:16" ht="12.75" customHeight="1">
      <c r="A36">
        <v>512</v>
      </c>
      <c r="B36" s="76">
        <v>1.5414000000000001</v>
      </c>
      <c r="C36" s="76">
        <v>2.3199999999999998E-2</v>
      </c>
      <c r="D36" s="76">
        <v>0.74580000000000002</v>
      </c>
      <c r="E36" s="76">
        <v>0.17100000000000001</v>
      </c>
      <c r="F36" s="73">
        <f t="shared" si="0"/>
        <v>2.4813999999999998</v>
      </c>
      <c r="G36" s="77">
        <f t="shared" si="1"/>
        <v>0.47000000000000003</v>
      </c>
      <c r="I36" s="81"/>
      <c r="J36" s="81"/>
      <c r="K36" s="81"/>
      <c r="L36" s="81"/>
      <c r="M36" s="81"/>
      <c r="N36" s="81"/>
      <c r="O36" s="81"/>
      <c r="P36" s="81"/>
    </row>
    <row r="37" spans="1:16" ht="12.75" customHeight="1">
      <c r="A37">
        <v>513</v>
      </c>
      <c r="B37" s="76">
        <v>1.2444999999999999</v>
      </c>
      <c r="C37" s="76">
        <v>1.89E-2</v>
      </c>
      <c r="D37" s="76">
        <v>0.53700000000000003</v>
      </c>
      <c r="E37" s="76">
        <v>0.17100000000000001</v>
      </c>
      <c r="F37" s="73">
        <f t="shared" si="0"/>
        <v>1.9713999999999998</v>
      </c>
      <c r="G37" s="77">
        <f t="shared" si="1"/>
        <v>0.36345000000000005</v>
      </c>
      <c r="I37" s="81"/>
      <c r="J37" s="81"/>
      <c r="K37" s="81"/>
      <c r="L37" s="81"/>
      <c r="M37" s="81"/>
      <c r="N37" s="81"/>
      <c r="O37" s="81"/>
      <c r="P37" s="81"/>
    </row>
    <row r="38" spans="1:16" ht="12.75" customHeight="1">
      <c r="A38">
        <v>514</v>
      </c>
      <c r="B38" s="76">
        <v>1.7357</v>
      </c>
      <c r="C38" s="76">
        <v>2.6200000000000001E-2</v>
      </c>
      <c r="D38" s="76">
        <v>0.84730000000000005</v>
      </c>
      <c r="E38" s="76">
        <v>0.17100000000000001</v>
      </c>
      <c r="F38" s="73">
        <f t="shared" si="0"/>
        <v>2.7801999999999998</v>
      </c>
      <c r="G38" s="77">
        <f t="shared" si="1"/>
        <v>0.52224999999999999</v>
      </c>
      <c r="I38" s="81"/>
      <c r="J38" s="81"/>
      <c r="K38" s="81"/>
      <c r="L38" s="81"/>
      <c r="M38" s="81"/>
      <c r="N38" s="81"/>
      <c r="O38" s="81"/>
      <c r="P38" s="81"/>
    </row>
    <row r="39" spans="1:16" ht="12.75" customHeight="1">
      <c r="A39">
        <v>516</v>
      </c>
      <c r="B39" s="76">
        <v>1.9384999999999999</v>
      </c>
      <c r="C39" s="76">
        <v>2.9399999999999999E-2</v>
      </c>
      <c r="D39" s="76">
        <v>0.82709999999999995</v>
      </c>
      <c r="E39" s="76">
        <v>0.17100000000000001</v>
      </c>
      <c r="F39" s="73">
        <f t="shared" si="0"/>
        <v>2.9659999999999997</v>
      </c>
      <c r="G39" s="77">
        <f t="shared" si="1"/>
        <v>0.51374999999999993</v>
      </c>
      <c r="I39" s="81"/>
      <c r="J39" s="81"/>
      <c r="K39" s="81"/>
      <c r="L39" s="81"/>
      <c r="M39" s="81"/>
      <c r="N39" s="81"/>
      <c r="O39" s="81"/>
      <c r="P39" s="81"/>
    </row>
    <row r="40" spans="1:16" ht="12.75" customHeight="1">
      <c r="A40">
        <v>517</v>
      </c>
      <c r="B40" s="76">
        <v>2.2951999999999999</v>
      </c>
      <c r="C40" s="76">
        <v>3.49E-2</v>
      </c>
      <c r="D40" s="76">
        <v>0.94040000000000001</v>
      </c>
      <c r="E40" s="76">
        <v>0.17100000000000001</v>
      </c>
      <c r="F40" s="73">
        <f t="shared" si="0"/>
        <v>3.4414999999999996</v>
      </c>
      <c r="G40" s="77">
        <f t="shared" si="1"/>
        <v>0.57315000000000005</v>
      </c>
      <c r="I40" s="81"/>
      <c r="J40" s="81"/>
      <c r="K40" s="81"/>
      <c r="L40" s="81"/>
      <c r="M40" s="81"/>
      <c r="N40" s="81"/>
      <c r="O40" s="81"/>
      <c r="P40" s="81"/>
    </row>
    <row r="41" spans="1:16" ht="12.75" customHeight="1">
      <c r="A41">
        <v>518</v>
      </c>
      <c r="B41" s="76">
        <v>1.8522000000000001</v>
      </c>
      <c r="C41" s="76">
        <v>2.8299999999999999E-2</v>
      </c>
      <c r="D41" s="76">
        <v>0.64829999999999999</v>
      </c>
      <c r="E41" s="76">
        <v>0.17100000000000001</v>
      </c>
      <c r="F41" s="73">
        <f t="shared" si="0"/>
        <v>2.6997999999999998</v>
      </c>
      <c r="G41" s="77">
        <f t="shared" si="1"/>
        <v>0.42380000000000001</v>
      </c>
      <c r="I41" s="81"/>
      <c r="J41" s="81"/>
      <c r="K41" s="81"/>
      <c r="L41" s="81"/>
      <c r="M41" s="81"/>
      <c r="N41" s="81"/>
      <c r="O41" s="81"/>
      <c r="P41" s="81"/>
    </row>
    <row r="42" spans="1:16" ht="12.75" customHeight="1">
      <c r="A42">
        <v>519</v>
      </c>
      <c r="B42" s="76">
        <v>2.5143</v>
      </c>
      <c r="C42" s="76">
        <v>3.8300000000000001E-2</v>
      </c>
      <c r="D42" s="76">
        <v>0.93420000000000003</v>
      </c>
      <c r="E42" s="76">
        <v>0.17100000000000001</v>
      </c>
      <c r="F42" s="73">
        <f t="shared" si="0"/>
        <v>3.6577999999999999</v>
      </c>
      <c r="G42" s="77">
        <f t="shared" si="1"/>
        <v>0.57174999999999998</v>
      </c>
      <c r="I42" s="81"/>
      <c r="J42" s="81"/>
      <c r="K42" s="81"/>
      <c r="L42" s="81"/>
      <c r="M42" s="81"/>
      <c r="N42" s="81"/>
      <c r="O42" s="81"/>
      <c r="P42" s="81"/>
    </row>
    <row r="43" spans="1:16" ht="12.75" customHeight="1">
      <c r="A43">
        <v>521</v>
      </c>
      <c r="B43" s="76">
        <v>0.92679999999999996</v>
      </c>
      <c r="C43" s="76">
        <v>1.4E-2</v>
      </c>
      <c r="D43" s="76">
        <v>0.46079999999999999</v>
      </c>
      <c r="E43" s="76">
        <v>0.17100000000000001</v>
      </c>
      <c r="F43" s="73">
        <f t="shared" si="0"/>
        <v>1.5726</v>
      </c>
      <c r="G43" s="77">
        <f t="shared" si="1"/>
        <v>0.32290000000000002</v>
      </c>
      <c r="I43" s="81"/>
      <c r="J43" s="81"/>
      <c r="K43" s="81"/>
      <c r="L43" s="81"/>
      <c r="M43" s="81"/>
      <c r="N43" s="81"/>
      <c r="O43" s="81"/>
      <c r="P43" s="81"/>
    </row>
    <row r="44" spans="1:16" ht="12.75" customHeight="1">
      <c r="A44">
        <v>540</v>
      </c>
      <c r="B44" s="76">
        <v>2.1999999999999999E-2</v>
      </c>
      <c r="C44" s="76">
        <v>2.9999999999999997E-4</v>
      </c>
      <c r="D44" s="76">
        <v>1.0699999999999999E-2</v>
      </c>
      <c r="E44" s="76">
        <v>1.4E-3</v>
      </c>
      <c r="F44" s="73">
        <f t="shared" si="0"/>
        <v>3.44E-2</v>
      </c>
      <c r="G44" s="77">
        <f t="shared" si="1"/>
        <v>6.1999999999999998E-3</v>
      </c>
      <c r="H44" s="81" t="s">
        <v>47</v>
      </c>
      <c r="I44" s="81"/>
      <c r="J44" s="81"/>
      <c r="K44" s="81"/>
      <c r="L44" s="81"/>
      <c r="M44" s="81"/>
      <c r="N44" s="81"/>
      <c r="O44" s="81"/>
      <c r="P44" s="81"/>
    </row>
    <row r="45" spans="1:16" ht="12.75" customHeight="1">
      <c r="A45">
        <v>541</v>
      </c>
      <c r="B45" s="76">
        <v>1.26E-2</v>
      </c>
      <c r="C45" s="76">
        <v>2.0000000000000001E-4</v>
      </c>
      <c r="D45" s="76">
        <v>5.7000000000000002E-3</v>
      </c>
      <c r="E45" s="76">
        <v>1.4E-3</v>
      </c>
      <c r="F45" s="73">
        <f t="shared" si="0"/>
        <v>1.9900000000000001E-2</v>
      </c>
      <c r="G45" s="77">
        <f t="shared" si="1"/>
        <v>3.65E-3</v>
      </c>
      <c r="H45" s="81" t="s">
        <v>47</v>
      </c>
      <c r="I45" s="81"/>
      <c r="J45" s="81"/>
      <c r="K45" s="81"/>
      <c r="L45" s="81"/>
      <c r="M45" s="81"/>
      <c r="N45" s="81"/>
      <c r="O45" s="81"/>
      <c r="P45" s="81"/>
    </row>
    <row r="46" spans="1:16" ht="12.75" customHeight="1">
      <c r="A46">
        <v>550</v>
      </c>
      <c r="B46" s="76">
        <v>5.7299999999999997E-2</v>
      </c>
      <c r="C46" s="76">
        <v>8.9999999999999998E-4</v>
      </c>
      <c r="D46" s="76">
        <v>2.1499999999999998E-2</v>
      </c>
      <c r="E46" s="76">
        <v>1.4E-3</v>
      </c>
      <c r="F46" s="73">
        <f t="shared" si="0"/>
        <v>8.1099999999999992E-2</v>
      </c>
      <c r="G46" s="77">
        <f t="shared" si="1"/>
        <v>1.1899999999999999E-2</v>
      </c>
      <c r="H46" s="81" t="s">
        <v>47</v>
      </c>
      <c r="I46" s="81"/>
      <c r="J46" s="81"/>
      <c r="K46" s="81"/>
      <c r="L46" s="81"/>
      <c r="M46" s="81"/>
      <c r="N46" s="81"/>
      <c r="O46" s="81"/>
      <c r="P46" s="81"/>
    </row>
    <row r="47" spans="1:16" ht="12.75" customHeight="1">
      <c r="A47">
        <v>551</v>
      </c>
      <c r="B47" s="76">
        <v>1.9099999999999999E-2</v>
      </c>
      <c r="C47" s="76">
        <v>2.9999999999999997E-4</v>
      </c>
      <c r="D47" s="76">
        <v>7.6E-3</v>
      </c>
      <c r="E47" s="76">
        <v>1.4E-3</v>
      </c>
      <c r="F47" s="73">
        <f t="shared" si="0"/>
        <v>2.8399999999999998E-2</v>
      </c>
      <c r="G47" s="77">
        <f t="shared" si="1"/>
        <v>4.6500000000000005E-3</v>
      </c>
      <c r="H47" s="81" t="s">
        <v>47</v>
      </c>
      <c r="I47" s="81"/>
      <c r="J47" s="81"/>
      <c r="K47" s="81"/>
      <c r="L47" s="81"/>
      <c r="M47" s="81"/>
      <c r="N47" s="81"/>
      <c r="O47" s="81"/>
      <c r="P47" s="81"/>
    </row>
    <row r="48" spans="1:16" ht="12.75" customHeight="1">
      <c r="A48">
        <v>601</v>
      </c>
      <c r="B48" s="76">
        <v>0.74680000000000002</v>
      </c>
      <c r="C48" s="76">
        <v>1.14E-2</v>
      </c>
      <c r="D48" s="76">
        <v>0.28249999999999997</v>
      </c>
      <c r="E48" s="76">
        <v>0.17100000000000001</v>
      </c>
      <c r="F48" s="73">
        <f t="shared" si="0"/>
        <v>1.2117</v>
      </c>
      <c r="G48" s="77">
        <f t="shared" si="1"/>
        <v>0.23244999999999999</v>
      </c>
      <c r="I48" s="81"/>
      <c r="J48" s="81"/>
      <c r="K48" s="81"/>
      <c r="L48" s="81"/>
      <c r="M48" s="81"/>
      <c r="N48" s="81"/>
      <c r="O48" s="81"/>
      <c r="P48" s="81"/>
    </row>
    <row r="49" spans="1:16" ht="12.75" customHeight="1">
      <c r="A49">
        <v>602</v>
      </c>
      <c r="B49" s="76">
        <v>1.1533</v>
      </c>
      <c r="C49" s="76">
        <v>1.78E-2</v>
      </c>
      <c r="D49" s="76">
        <v>0.29239999999999999</v>
      </c>
      <c r="E49" s="76">
        <v>0.17100000000000001</v>
      </c>
      <c r="F49" s="73">
        <f t="shared" si="0"/>
        <v>1.6345000000000001</v>
      </c>
      <c r="G49" s="77">
        <f t="shared" si="1"/>
        <v>0.24059999999999998</v>
      </c>
      <c r="I49" s="81"/>
      <c r="J49" s="81"/>
      <c r="K49" s="81"/>
      <c r="L49" s="81"/>
      <c r="M49" s="81"/>
      <c r="N49" s="81"/>
      <c r="O49" s="81"/>
      <c r="P49" s="81"/>
    </row>
    <row r="50" spans="1:16" ht="12.75" customHeight="1">
      <c r="A50">
        <v>603</v>
      </c>
      <c r="B50" s="76">
        <v>1.2588999999999999</v>
      </c>
      <c r="C50" s="76">
        <v>1.9300000000000001E-2</v>
      </c>
      <c r="D50" s="76">
        <v>0.42409999999999998</v>
      </c>
      <c r="E50" s="76">
        <v>0.17100000000000001</v>
      </c>
      <c r="F50" s="73">
        <f t="shared" si="0"/>
        <v>1.8733</v>
      </c>
      <c r="G50" s="77">
        <f t="shared" si="1"/>
        <v>0.30719999999999997</v>
      </c>
      <c r="I50" s="81"/>
      <c r="J50" s="81"/>
      <c r="K50" s="81"/>
      <c r="L50" s="81"/>
      <c r="M50" s="81"/>
      <c r="N50" s="81"/>
      <c r="O50" s="81"/>
      <c r="P50" s="81"/>
    </row>
    <row r="51" spans="1:16" ht="12.75" customHeight="1">
      <c r="A51">
        <v>604</v>
      </c>
      <c r="B51" s="76">
        <v>1.3621000000000001</v>
      </c>
      <c r="C51" s="76">
        <v>2.0400000000000001E-2</v>
      </c>
      <c r="D51" s="76">
        <v>0.72850000000000004</v>
      </c>
      <c r="E51" s="76">
        <v>0.17100000000000001</v>
      </c>
      <c r="F51" s="73">
        <f t="shared" si="0"/>
        <v>2.282</v>
      </c>
      <c r="G51" s="77">
        <f t="shared" si="1"/>
        <v>0.45995000000000003</v>
      </c>
      <c r="I51" s="81"/>
      <c r="J51" s="81"/>
      <c r="K51" s="81"/>
      <c r="L51" s="81"/>
      <c r="M51" s="81"/>
      <c r="N51" s="81"/>
      <c r="O51" s="81"/>
      <c r="P51" s="81"/>
    </row>
    <row r="52" spans="1:16" ht="12.75" customHeight="1">
      <c r="A52">
        <v>606</v>
      </c>
      <c r="B52" s="76">
        <v>0.74780000000000002</v>
      </c>
      <c r="C52" s="76">
        <v>1.1299999999999999E-2</v>
      </c>
      <c r="D52" s="76">
        <v>0.3669</v>
      </c>
      <c r="E52" s="76">
        <v>0.17100000000000001</v>
      </c>
      <c r="F52" s="73">
        <f t="shared" si="0"/>
        <v>1.2969999999999999</v>
      </c>
      <c r="G52" s="77">
        <f t="shared" si="1"/>
        <v>0.27460000000000001</v>
      </c>
      <c r="I52" s="81"/>
      <c r="J52" s="81"/>
      <c r="K52" s="81"/>
      <c r="L52" s="81"/>
      <c r="M52" s="81"/>
      <c r="N52" s="81"/>
      <c r="O52" s="81"/>
      <c r="P52" s="81"/>
    </row>
    <row r="53" spans="1:16" ht="12.75" customHeight="1">
      <c r="A53">
        <v>607</v>
      </c>
      <c r="B53" s="76">
        <v>1.0648</v>
      </c>
      <c r="C53" s="76">
        <v>1.61E-2</v>
      </c>
      <c r="D53" s="76">
        <v>0.4607</v>
      </c>
      <c r="E53" s="76">
        <v>0.17100000000000001</v>
      </c>
      <c r="F53" s="73">
        <f t="shared" si="0"/>
        <v>1.7125999999999999</v>
      </c>
      <c r="G53" s="77">
        <f t="shared" si="1"/>
        <v>0.32390000000000002</v>
      </c>
      <c r="I53" s="81"/>
      <c r="J53" s="81"/>
      <c r="K53" s="81"/>
      <c r="L53" s="81"/>
      <c r="M53" s="81"/>
      <c r="N53" s="81"/>
      <c r="O53" s="81"/>
      <c r="P53" s="81"/>
    </row>
    <row r="54" spans="1:16" ht="12.75" customHeight="1">
      <c r="A54">
        <v>608</v>
      </c>
      <c r="B54" s="76">
        <v>0.58889999999999998</v>
      </c>
      <c r="C54" s="76">
        <v>8.9999999999999993E-3</v>
      </c>
      <c r="D54" s="76">
        <v>0.22090000000000001</v>
      </c>
      <c r="E54" s="76">
        <v>0.17100000000000001</v>
      </c>
      <c r="F54" s="73">
        <f t="shared" si="0"/>
        <v>0.98980000000000001</v>
      </c>
      <c r="G54" s="77">
        <f t="shared" si="1"/>
        <v>0.20045000000000002</v>
      </c>
      <c r="I54" s="81"/>
      <c r="J54" s="81"/>
      <c r="K54" s="81"/>
      <c r="L54" s="81"/>
      <c r="M54" s="81"/>
      <c r="N54" s="81"/>
      <c r="O54" s="81"/>
      <c r="P54" s="81"/>
    </row>
    <row r="55" spans="1:16" ht="12.75" customHeight="1">
      <c r="A55">
        <v>701</v>
      </c>
      <c r="B55" s="76">
        <v>2.1360999999999999</v>
      </c>
      <c r="C55" s="76">
        <v>3.2800000000000003E-2</v>
      </c>
      <c r="D55" s="76">
        <v>0.62909999999999999</v>
      </c>
      <c r="E55" s="76">
        <v>0.17100000000000001</v>
      </c>
      <c r="F55" s="73">
        <f t="shared" si="0"/>
        <v>2.9689999999999999</v>
      </c>
      <c r="G55" s="77">
        <f t="shared" si="1"/>
        <v>0.41645000000000004</v>
      </c>
      <c r="I55" s="81"/>
      <c r="J55" s="81"/>
      <c r="K55" s="81"/>
      <c r="L55" s="81"/>
      <c r="M55" s="81"/>
      <c r="N55" s="81"/>
      <c r="O55" s="81"/>
      <c r="P55" s="81"/>
    </row>
    <row r="56" spans="1:16" ht="12.75" customHeight="1">
      <c r="A56">
        <v>803</v>
      </c>
      <c r="B56" s="76">
        <v>0.88970000000000005</v>
      </c>
      <c r="C56" s="76">
        <v>1.35E-2</v>
      </c>
      <c r="D56" s="76">
        <v>0.37080000000000002</v>
      </c>
      <c r="E56" s="76">
        <v>0.17100000000000001</v>
      </c>
      <c r="F56" s="73">
        <f t="shared" si="0"/>
        <v>1.4450000000000001</v>
      </c>
      <c r="G56" s="77">
        <f t="shared" si="1"/>
        <v>0.27765000000000001</v>
      </c>
      <c r="I56" s="81"/>
      <c r="J56" s="81"/>
      <c r="K56" s="81"/>
      <c r="L56" s="81"/>
      <c r="M56" s="81"/>
      <c r="N56" s="81"/>
      <c r="O56" s="81"/>
      <c r="P56" s="81"/>
    </row>
    <row r="57" spans="1:16" ht="12.75" customHeight="1">
      <c r="A57">
        <v>901</v>
      </c>
      <c r="B57" s="76">
        <v>1.8522000000000001</v>
      </c>
      <c r="C57" s="76">
        <v>2.8299999999999999E-2</v>
      </c>
      <c r="D57" s="76">
        <v>0.64829999999999999</v>
      </c>
      <c r="E57" s="76">
        <v>0.17100000000000001</v>
      </c>
      <c r="F57" s="73">
        <f t="shared" si="0"/>
        <v>2.6997999999999998</v>
      </c>
      <c r="G57" s="77">
        <f t="shared" si="1"/>
        <v>0.42380000000000001</v>
      </c>
      <c r="I57" s="81"/>
      <c r="J57" s="81"/>
      <c r="K57" s="81"/>
      <c r="L57" s="81"/>
      <c r="M57" s="81"/>
      <c r="N57" s="81"/>
      <c r="O57" s="81"/>
      <c r="P57" s="81"/>
    </row>
    <row r="58" spans="1:16" ht="12.75" customHeight="1">
      <c r="A58">
        <v>1002</v>
      </c>
      <c r="B58" s="76">
        <v>1.1596</v>
      </c>
      <c r="C58" s="76">
        <v>1.7600000000000001E-2</v>
      </c>
      <c r="D58" s="76">
        <v>0.47449999999999998</v>
      </c>
      <c r="E58" s="76">
        <v>0.17100000000000001</v>
      </c>
      <c r="F58" s="73">
        <f t="shared" si="0"/>
        <v>1.8227</v>
      </c>
      <c r="G58" s="77">
        <f t="shared" si="1"/>
        <v>0.33155000000000001</v>
      </c>
      <c r="I58" s="81"/>
      <c r="J58" s="81"/>
      <c r="K58" s="81"/>
      <c r="L58" s="81"/>
      <c r="M58" s="81"/>
      <c r="N58" s="81"/>
      <c r="O58" s="81"/>
      <c r="P58" s="81"/>
    </row>
    <row r="59" spans="1:16" ht="12.75" customHeight="1">
      <c r="A59">
        <v>1003</v>
      </c>
      <c r="B59" s="76">
        <v>0.77649999999999997</v>
      </c>
      <c r="C59" s="76">
        <v>1.17E-2</v>
      </c>
      <c r="D59" s="76">
        <v>0.36530000000000001</v>
      </c>
      <c r="E59" s="76">
        <v>0.17100000000000001</v>
      </c>
      <c r="F59" s="73">
        <f t="shared" si="0"/>
        <v>1.3245</v>
      </c>
      <c r="G59" s="77">
        <f t="shared" si="1"/>
        <v>0.27400000000000002</v>
      </c>
      <c r="I59" s="81"/>
      <c r="J59" s="81"/>
      <c r="K59" s="81"/>
      <c r="L59" s="81"/>
      <c r="M59" s="81"/>
      <c r="N59" s="81"/>
      <c r="O59" s="81"/>
      <c r="P59" s="81"/>
    </row>
    <row r="60" spans="1:16" ht="12.75" customHeight="1">
      <c r="A60">
        <v>1004</v>
      </c>
      <c r="B60" s="76">
        <v>0.71230000000000004</v>
      </c>
      <c r="C60" s="76">
        <v>1.09E-2</v>
      </c>
      <c r="D60" s="76">
        <v>0.23899999999999999</v>
      </c>
      <c r="E60" s="76">
        <v>0.17100000000000001</v>
      </c>
      <c r="F60" s="73">
        <f t="shared" si="0"/>
        <v>1.1332</v>
      </c>
      <c r="G60" s="77">
        <f t="shared" si="1"/>
        <v>0.21045</v>
      </c>
      <c r="I60" s="81"/>
      <c r="J60" s="81"/>
      <c r="K60" s="81"/>
      <c r="L60" s="81"/>
      <c r="M60" s="81"/>
      <c r="N60" s="81"/>
      <c r="O60" s="81"/>
      <c r="P60" s="81"/>
    </row>
    <row r="61" spans="1:16" ht="12.75" customHeight="1">
      <c r="A61">
        <v>1005</v>
      </c>
      <c r="B61" s="76">
        <v>13.313800000000001</v>
      </c>
      <c r="C61" s="76">
        <v>0.2034</v>
      </c>
      <c r="D61" s="76">
        <v>4.6604000000000001</v>
      </c>
      <c r="E61" s="76">
        <v>0.17100000000000001</v>
      </c>
      <c r="F61" s="73">
        <f t="shared" si="0"/>
        <v>18.348600000000001</v>
      </c>
      <c r="G61" s="77">
        <f t="shared" si="1"/>
        <v>2.5174000000000003</v>
      </c>
      <c r="I61" s="81"/>
      <c r="J61" s="81"/>
      <c r="K61" s="81"/>
      <c r="L61" s="81"/>
      <c r="M61" s="81"/>
      <c r="N61" s="81"/>
      <c r="O61" s="81"/>
      <c r="P61" s="81"/>
    </row>
    <row r="62" spans="1:16" ht="12.75" customHeight="1">
      <c r="A62">
        <v>1006</v>
      </c>
      <c r="B62" s="76">
        <v>0.33129999999999998</v>
      </c>
      <c r="C62" s="76">
        <v>5.0000000000000001E-3</v>
      </c>
      <c r="D62" s="76">
        <v>0.1555</v>
      </c>
      <c r="E62" s="76">
        <v>0.17100000000000001</v>
      </c>
      <c r="F62" s="73">
        <f t="shared" si="0"/>
        <v>0.66280000000000006</v>
      </c>
      <c r="G62" s="77">
        <f t="shared" si="1"/>
        <v>0.16575000000000001</v>
      </c>
      <c r="I62" s="81"/>
      <c r="J62" s="81"/>
      <c r="K62" s="81"/>
      <c r="L62" s="81"/>
      <c r="M62" s="81"/>
      <c r="N62" s="81"/>
      <c r="O62" s="81"/>
      <c r="P62" s="81"/>
    </row>
    <row r="63" spans="1:16" ht="12.75" customHeight="1">
      <c r="A63">
        <v>1007</v>
      </c>
      <c r="B63" s="76">
        <v>0.44280000000000003</v>
      </c>
      <c r="C63" s="76">
        <v>6.7000000000000002E-3</v>
      </c>
      <c r="D63" s="76">
        <v>0.2162</v>
      </c>
      <c r="E63" s="76">
        <v>0.17100000000000001</v>
      </c>
      <c r="F63" s="73">
        <f t="shared" si="0"/>
        <v>0.8367</v>
      </c>
      <c r="G63" s="77">
        <f t="shared" si="1"/>
        <v>0.19695000000000001</v>
      </c>
      <c r="I63" s="81"/>
      <c r="J63" s="81"/>
      <c r="K63" s="81"/>
      <c r="L63" s="81"/>
      <c r="M63" s="81"/>
      <c r="N63" s="81"/>
      <c r="O63" s="81"/>
      <c r="P63" s="81"/>
    </row>
    <row r="64" spans="1:16" ht="12.75" customHeight="1">
      <c r="A64">
        <v>1101</v>
      </c>
      <c r="B64" s="76">
        <v>1.5663</v>
      </c>
      <c r="C64" s="76">
        <v>2.3699999999999999E-2</v>
      </c>
      <c r="D64" s="76">
        <v>0.70189999999999997</v>
      </c>
      <c r="E64" s="76">
        <v>0.17100000000000001</v>
      </c>
      <c r="F64" s="73">
        <f t="shared" si="0"/>
        <v>2.4628999999999999</v>
      </c>
      <c r="G64" s="77">
        <f t="shared" si="1"/>
        <v>0.44830000000000003</v>
      </c>
      <c r="I64" s="81"/>
      <c r="J64" s="81"/>
      <c r="K64" s="81"/>
      <c r="L64" s="81"/>
      <c r="M64" s="81"/>
      <c r="N64" s="81"/>
      <c r="O64" s="81"/>
      <c r="P64" s="81"/>
    </row>
    <row r="65" spans="1:16" ht="12.75" customHeight="1">
      <c r="A65">
        <v>1102</v>
      </c>
      <c r="B65" s="76">
        <v>2.3923999999999999</v>
      </c>
      <c r="C65" s="76">
        <v>3.6600000000000001E-2</v>
      </c>
      <c r="D65" s="76">
        <v>0.80720000000000003</v>
      </c>
      <c r="E65" s="76">
        <v>0.17100000000000001</v>
      </c>
      <c r="F65" s="73">
        <f t="shared" si="0"/>
        <v>3.4071999999999996</v>
      </c>
      <c r="G65" s="77">
        <f t="shared" si="1"/>
        <v>0.50739999999999996</v>
      </c>
      <c r="I65" s="81"/>
      <c r="J65" s="81"/>
      <c r="K65" s="81"/>
      <c r="L65" s="81"/>
      <c r="M65" s="81"/>
      <c r="N65" s="81"/>
      <c r="O65" s="81"/>
      <c r="P65" s="81"/>
    </row>
    <row r="66" spans="1:16" ht="12.75" customHeight="1">
      <c r="A66">
        <v>1103</v>
      </c>
      <c r="B66" s="76">
        <v>1.5269999999999999</v>
      </c>
      <c r="C66" s="76">
        <v>2.3199999999999998E-2</v>
      </c>
      <c r="D66" s="76">
        <v>0.63839999999999997</v>
      </c>
      <c r="E66" s="76">
        <v>0.17100000000000001</v>
      </c>
      <c r="F66" s="73">
        <f t="shared" si="0"/>
        <v>2.3595999999999995</v>
      </c>
      <c r="G66" s="77">
        <f t="shared" si="1"/>
        <v>0.4163</v>
      </c>
      <c r="I66" s="81"/>
      <c r="J66" s="81"/>
      <c r="K66" s="81"/>
      <c r="L66" s="81"/>
      <c r="M66" s="81"/>
      <c r="N66" s="81"/>
      <c r="O66" s="81"/>
      <c r="P66" s="81"/>
    </row>
    <row r="67" spans="1:16" ht="12.75" customHeight="1">
      <c r="A67">
        <v>1104</v>
      </c>
      <c r="B67" s="76">
        <v>0.83350000000000002</v>
      </c>
      <c r="C67" s="76">
        <v>1.2500000000000001E-2</v>
      </c>
      <c r="D67" s="76">
        <v>0.47360000000000002</v>
      </c>
      <c r="E67" s="76">
        <v>0.17100000000000001</v>
      </c>
      <c r="F67" s="73">
        <f t="shared" si="0"/>
        <v>1.4905999999999999</v>
      </c>
      <c r="G67" s="77">
        <f t="shared" si="1"/>
        <v>0.32855000000000001</v>
      </c>
      <c r="I67" s="81"/>
      <c r="J67" s="81"/>
      <c r="K67" s="81"/>
      <c r="L67" s="81"/>
      <c r="M67" s="81"/>
      <c r="N67" s="81"/>
      <c r="O67" s="81"/>
      <c r="P67" s="81"/>
    </row>
    <row r="68" spans="1:16" ht="12.75" customHeight="1">
      <c r="A68">
        <v>1105</v>
      </c>
      <c r="B68" s="76">
        <v>1.0598000000000001</v>
      </c>
      <c r="C68" s="76">
        <v>1.61E-2</v>
      </c>
      <c r="D68" s="76">
        <v>0.46050000000000002</v>
      </c>
      <c r="E68" s="76">
        <v>0.17100000000000001</v>
      </c>
      <c r="F68" s="73">
        <f t="shared" si="0"/>
        <v>1.7074</v>
      </c>
      <c r="G68" s="77">
        <f t="shared" si="1"/>
        <v>0.32380000000000003</v>
      </c>
      <c r="I68" s="81"/>
      <c r="J68" s="81"/>
      <c r="K68" s="81"/>
      <c r="L68" s="81"/>
      <c r="M68" s="81"/>
      <c r="N68" s="81"/>
      <c r="O68" s="81"/>
      <c r="P68" s="81"/>
    </row>
    <row r="69" spans="1:16" ht="12.75" customHeight="1">
      <c r="A69">
        <v>1106</v>
      </c>
      <c r="B69" s="76">
        <v>0.4889</v>
      </c>
      <c r="C69" s="76">
        <v>7.3000000000000001E-3</v>
      </c>
      <c r="D69" s="76">
        <v>0.3165</v>
      </c>
      <c r="E69" s="76">
        <v>0.17100000000000001</v>
      </c>
      <c r="F69" s="73">
        <f t="shared" si="0"/>
        <v>0.98370000000000002</v>
      </c>
      <c r="G69" s="77">
        <f t="shared" si="1"/>
        <v>0.24740000000000001</v>
      </c>
      <c r="I69" s="81"/>
      <c r="J69" s="81"/>
      <c r="K69" s="81"/>
      <c r="L69" s="81"/>
      <c r="M69" s="81"/>
      <c r="N69" s="81"/>
      <c r="O69" s="81"/>
      <c r="P69" s="81"/>
    </row>
    <row r="70" spans="1:16" ht="12.75" customHeight="1">
      <c r="A70">
        <v>1108</v>
      </c>
      <c r="B70" s="76">
        <v>0.68669999999999998</v>
      </c>
      <c r="C70" s="76">
        <v>1.03E-2</v>
      </c>
      <c r="D70" s="76">
        <v>0.40079999999999999</v>
      </c>
      <c r="E70" s="76">
        <v>0.17100000000000001</v>
      </c>
      <c r="F70" s="73">
        <f t="shared" si="0"/>
        <v>1.2687999999999999</v>
      </c>
      <c r="G70" s="77">
        <f t="shared" si="1"/>
        <v>0.29104999999999998</v>
      </c>
      <c r="I70" s="81"/>
      <c r="J70" s="81"/>
      <c r="K70" s="81"/>
      <c r="L70" s="81"/>
      <c r="M70" s="81"/>
      <c r="N70" s="81"/>
      <c r="O70" s="81"/>
      <c r="P70" s="81"/>
    </row>
    <row r="71" spans="1:16" ht="12.75" customHeight="1">
      <c r="A71">
        <v>1109</v>
      </c>
      <c r="B71" s="76">
        <v>2.8511000000000002</v>
      </c>
      <c r="C71" s="76">
        <v>4.3299999999999998E-2</v>
      </c>
      <c r="D71" s="76">
        <v>1.1736</v>
      </c>
      <c r="E71" s="76">
        <v>0.17100000000000001</v>
      </c>
      <c r="F71" s="73">
        <f t="shared" si="0"/>
        <v>4.2389999999999999</v>
      </c>
      <c r="G71" s="77">
        <f t="shared" si="1"/>
        <v>0.69394999999999996</v>
      </c>
      <c r="I71" s="81"/>
      <c r="J71" s="81"/>
      <c r="K71" s="81"/>
      <c r="L71" s="81"/>
      <c r="M71" s="81"/>
      <c r="N71" s="81"/>
      <c r="O71" s="81"/>
      <c r="P71" s="81"/>
    </row>
    <row r="72" spans="1:16" ht="12.75" customHeight="1">
      <c r="A72">
        <v>1301</v>
      </c>
      <c r="B72" s="76">
        <v>0.92669999999999997</v>
      </c>
      <c r="C72" s="76">
        <v>1.41E-2</v>
      </c>
      <c r="D72" s="76">
        <v>0.39560000000000001</v>
      </c>
      <c r="E72" s="76">
        <v>0.17100000000000001</v>
      </c>
      <c r="F72" s="73">
        <f t="shared" ref="F72:F135" si="2">+SUM(B72:E72)</f>
        <v>1.5074000000000001</v>
      </c>
      <c r="G72" s="77">
        <f t="shared" ref="G72:G135" si="3">+SUM(C72:E72)/2</f>
        <v>0.29035</v>
      </c>
      <c r="I72" s="81"/>
      <c r="J72" s="81"/>
      <c r="K72" s="81"/>
      <c r="L72" s="81"/>
      <c r="M72" s="81"/>
      <c r="N72" s="81"/>
      <c r="O72" s="81"/>
      <c r="P72" s="81"/>
    </row>
    <row r="73" spans="1:16" ht="12.75" customHeight="1">
      <c r="A73">
        <v>1303</v>
      </c>
      <c r="B73" s="76">
        <v>0.59630000000000005</v>
      </c>
      <c r="C73" s="76">
        <v>9.1000000000000004E-3</v>
      </c>
      <c r="D73" s="76">
        <v>0.23050000000000001</v>
      </c>
      <c r="E73" s="76">
        <v>0.17100000000000001</v>
      </c>
      <c r="F73" s="73">
        <f t="shared" si="2"/>
        <v>1.0069000000000001</v>
      </c>
      <c r="G73" s="77">
        <f t="shared" si="3"/>
        <v>0.20530000000000001</v>
      </c>
      <c r="I73" s="81"/>
      <c r="J73" s="81"/>
      <c r="K73" s="81"/>
      <c r="L73" s="81"/>
      <c r="M73" s="81"/>
      <c r="N73" s="81"/>
      <c r="O73" s="81"/>
      <c r="P73" s="81"/>
    </row>
    <row r="74" spans="1:16" ht="12.75" customHeight="1">
      <c r="A74">
        <v>3603</v>
      </c>
      <c r="B74" s="76">
        <v>0.62560000000000004</v>
      </c>
      <c r="C74" s="76">
        <v>9.2999999999999992E-3</v>
      </c>
      <c r="D74" s="76">
        <v>0.36759999999999998</v>
      </c>
      <c r="E74" s="76">
        <v>0.17100000000000001</v>
      </c>
      <c r="F74" s="73">
        <f t="shared" si="2"/>
        <v>1.1735</v>
      </c>
      <c r="G74" s="77">
        <f t="shared" si="3"/>
        <v>0.27394999999999997</v>
      </c>
      <c r="I74" s="81"/>
      <c r="J74" s="81"/>
      <c r="K74" s="81"/>
      <c r="L74" s="81"/>
      <c r="M74" s="81"/>
      <c r="N74" s="81"/>
      <c r="O74" s="81"/>
      <c r="P74" s="81"/>
    </row>
    <row r="75" spans="1:16" ht="12.75" customHeight="1">
      <c r="A75">
        <v>3604</v>
      </c>
      <c r="B75" s="76">
        <v>1.1811</v>
      </c>
      <c r="C75" s="76">
        <v>1.77E-2</v>
      </c>
      <c r="D75" s="76">
        <v>0.64829999999999999</v>
      </c>
      <c r="E75" s="76">
        <v>0.17100000000000001</v>
      </c>
      <c r="F75" s="73">
        <f t="shared" si="2"/>
        <v>2.0181</v>
      </c>
      <c r="G75" s="77">
        <f t="shared" si="3"/>
        <v>0.41850000000000004</v>
      </c>
      <c r="I75" s="81"/>
      <c r="J75" s="81"/>
      <c r="K75" s="81"/>
      <c r="L75" s="81"/>
      <c r="M75" s="81"/>
      <c r="N75" s="81"/>
      <c r="O75" s="81"/>
      <c r="P75" s="81"/>
    </row>
    <row r="76" spans="1:16" ht="12.75" customHeight="1">
      <c r="A76">
        <v>3605</v>
      </c>
      <c r="B76" s="76">
        <v>0.59379999999999999</v>
      </c>
      <c r="C76" s="76">
        <v>8.8999999999999999E-3</v>
      </c>
      <c r="D76" s="76">
        <v>0.33929999999999999</v>
      </c>
      <c r="E76" s="76">
        <v>0.17100000000000001</v>
      </c>
      <c r="F76" s="73">
        <f t="shared" si="2"/>
        <v>1.113</v>
      </c>
      <c r="G76" s="77">
        <f t="shared" si="3"/>
        <v>0.2596</v>
      </c>
      <c r="I76" s="81"/>
      <c r="J76" s="81"/>
      <c r="K76" s="81"/>
      <c r="L76" s="81"/>
      <c r="M76" s="81"/>
      <c r="N76" s="81"/>
      <c r="O76" s="81"/>
      <c r="P76" s="81"/>
    </row>
    <row r="77" spans="1:16" ht="12.75" customHeight="1">
      <c r="A77">
        <v>3701</v>
      </c>
      <c r="B77" s="76">
        <v>0.4229</v>
      </c>
      <c r="C77" s="76">
        <v>6.4000000000000003E-3</v>
      </c>
      <c r="D77" s="76">
        <v>0.18229999999999999</v>
      </c>
      <c r="E77" s="76">
        <v>0.17100000000000001</v>
      </c>
      <c r="F77" s="73">
        <f t="shared" si="2"/>
        <v>0.78260000000000007</v>
      </c>
      <c r="G77" s="77">
        <f t="shared" si="3"/>
        <v>0.17985000000000001</v>
      </c>
      <c r="I77" s="81"/>
      <c r="J77" s="81"/>
      <c r="K77" s="81"/>
      <c r="L77" s="81"/>
      <c r="M77" s="81"/>
      <c r="N77" s="81"/>
      <c r="O77" s="81"/>
      <c r="P77" s="81"/>
    </row>
    <row r="78" spans="1:16" ht="12.75" customHeight="1">
      <c r="A78">
        <v>3702</v>
      </c>
      <c r="B78" s="76">
        <v>0.46939999999999998</v>
      </c>
      <c r="C78" s="76">
        <v>7.0000000000000001E-3</v>
      </c>
      <c r="D78" s="76">
        <v>0.28089999999999998</v>
      </c>
      <c r="E78" s="76">
        <v>0.17100000000000001</v>
      </c>
      <c r="F78" s="73">
        <f t="shared" si="2"/>
        <v>0.92830000000000001</v>
      </c>
      <c r="G78" s="77">
        <f t="shared" si="3"/>
        <v>0.22944999999999999</v>
      </c>
      <c r="I78" s="81"/>
      <c r="J78" s="81"/>
      <c r="K78" s="81"/>
      <c r="L78" s="81"/>
      <c r="M78" s="81"/>
      <c r="N78" s="81"/>
      <c r="O78" s="81"/>
      <c r="P78" s="81"/>
    </row>
    <row r="79" spans="1:16" ht="12.75" customHeight="1">
      <c r="A79">
        <v>3708</v>
      </c>
      <c r="B79" s="76">
        <v>0.88670000000000004</v>
      </c>
      <c r="C79" s="76">
        <v>1.3299999999999999E-2</v>
      </c>
      <c r="D79" s="76">
        <v>0.46089999999999998</v>
      </c>
      <c r="E79" s="76">
        <v>0.17100000000000001</v>
      </c>
      <c r="F79" s="73">
        <f t="shared" si="2"/>
        <v>1.5319</v>
      </c>
      <c r="G79" s="77">
        <f t="shared" si="3"/>
        <v>0.3226</v>
      </c>
      <c r="I79" s="81"/>
      <c r="J79" s="81"/>
      <c r="K79" s="81"/>
      <c r="L79" s="81"/>
      <c r="M79" s="81"/>
      <c r="N79" s="81"/>
      <c r="O79" s="81"/>
      <c r="P79" s="81"/>
    </row>
    <row r="80" spans="1:16" ht="12.75" customHeight="1">
      <c r="A80">
        <v>3802</v>
      </c>
      <c r="B80" s="76">
        <v>0.25940000000000002</v>
      </c>
      <c r="C80" s="76">
        <v>3.8999999999999998E-3</v>
      </c>
      <c r="D80" s="76">
        <v>0.1595</v>
      </c>
      <c r="E80" s="76">
        <v>0.17100000000000001</v>
      </c>
      <c r="F80" s="73">
        <f t="shared" si="2"/>
        <v>0.59380000000000011</v>
      </c>
      <c r="G80" s="77">
        <f t="shared" si="3"/>
        <v>0.16720000000000002</v>
      </c>
      <c r="I80" s="81"/>
      <c r="J80" s="81"/>
      <c r="K80" s="81"/>
      <c r="L80" s="81"/>
      <c r="M80" s="81"/>
      <c r="N80" s="81"/>
      <c r="O80" s="81"/>
      <c r="P80" s="81"/>
    </row>
    <row r="81" spans="1:16" ht="12.75" customHeight="1">
      <c r="A81">
        <v>3808</v>
      </c>
      <c r="B81" s="76">
        <v>0.55079999999999996</v>
      </c>
      <c r="C81" s="76">
        <v>8.3000000000000001E-3</v>
      </c>
      <c r="D81" s="76">
        <v>0.28820000000000001</v>
      </c>
      <c r="E81" s="76">
        <v>0.17100000000000001</v>
      </c>
      <c r="F81" s="73">
        <f t="shared" si="2"/>
        <v>1.0183</v>
      </c>
      <c r="G81" s="77">
        <f t="shared" si="3"/>
        <v>0.23375000000000001</v>
      </c>
      <c r="I81" s="81"/>
      <c r="J81" s="81"/>
      <c r="K81" s="81"/>
      <c r="L81" s="81"/>
      <c r="M81" s="81"/>
      <c r="N81" s="81"/>
      <c r="O81" s="81"/>
      <c r="P81" s="81"/>
    </row>
    <row r="82" spans="1:16" ht="12.75" customHeight="1">
      <c r="A82">
        <v>3901</v>
      </c>
      <c r="B82" s="76">
        <v>0.15540000000000001</v>
      </c>
      <c r="C82" s="76">
        <v>2.3E-3</v>
      </c>
      <c r="D82" s="76">
        <v>0.12989999999999999</v>
      </c>
      <c r="E82" s="76">
        <v>0.17100000000000001</v>
      </c>
      <c r="F82" s="73">
        <f t="shared" si="2"/>
        <v>0.45860000000000001</v>
      </c>
      <c r="G82" s="77">
        <f t="shared" si="3"/>
        <v>0.15160000000000001</v>
      </c>
      <c r="I82" s="81"/>
      <c r="J82" s="81"/>
      <c r="K82" s="81"/>
      <c r="L82" s="81"/>
      <c r="M82" s="81"/>
      <c r="N82" s="81"/>
      <c r="O82" s="81"/>
      <c r="P82" s="81"/>
    </row>
    <row r="83" spans="1:16" ht="12.75" customHeight="1">
      <c r="A83">
        <v>3902</v>
      </c>
      <c r="B83" s="76">
        <v>0.66359999999999997</v>
      </c>
      <c r="C83" s="76">
        <v>9.7999999999999997E-3</v>
      </c>
      <c r="D83" s="76">
        <v>0.44309999999999999</v>
      </c>
      <c r="E83" s="76">
        <v>0.17100000000000001</v>
      </c>
      <c r="F83" s="73">
        <f t="shared" si="2"/>
        <v>1.2875000000000001</v>
      </c>
      <c r="G83" s="77">
        <f t="shared" si="3"/>
        <v>0.31195000000000001</v>
      </c>
      <c r="I83" s="81"/>
      <c r="J83" s="81"/>
      <c r="K83" s="81"/>
      <c r="L83" s="81"/>
      <c r="M83" s="81"/>
      <c r="N83" s="81"/>
      <c r="O83" s="81"/>
      <c r="P83" s="81"/>
    </row>
    <row r="84" spans="1:16" ht="12.75" customHeight="1">
      <c r="A84">
        <v>3903</v>
      </c>
      <c r="B84" s="76">
        <v>1.0330999999999999</v>
      </c>
      <c r="C84" s="76">
        <v>1.5299999999999999E-2</v>
      </c>
      <c r="D84" s="76">
        <v>0.68989999999999996</v>
      </c>
      <c r="E84" s="76">
        <v>0.17100000000000001</v>
      </c>
      <c r="F84" s="73">
        <f t="shared" si="2"/>
        <v>1.9093</v>
      </c>
      <c r="G84" s="77">
        <f t="shared" si="3"/>
        <v>0.43809999999999999</v>
      </c>
      <c r="I84" s="81"/>
      <c r="J84" s="81"/>
      <c r="K84" s="81"/>
      <c r="L84" s="81"/>
      <c r="M84" s="81"/>
      <c r="N84" s="81"/>
      <c r="O84" s="81"/>
      <c r="P84" s="81"/>
    </row>
    <row r="85" spans="1:16" ht="12.75" customHeight="1">
      <c r="A85">
        <v>3905</v>
      </c>
      <c r="B85" s="76">
        <v>0.1613</v>
      </c>
      <c r="C85" s="76">
        <v>2.3999999999999998E-3</v>
      </c>
      <c r="D85" s="76">
        <v>0.13250000000000001</v>
      </c>
      <c r="E85" s="76">
        <v>0.17100000000000001</v>
      </c>
      <c r="F85" s="73">
        <f t="shared" si="2"/>
        <v>0.46720000000000006</v>
      </c>
      <c r="G85" s="77">
        <f t="shared" si="3"/>
        <v>0.15295000000000003</v>
      </c>
      <c r="I85" s="81"/>
      <c r="J85" s="81"/>
      <c r="K85" s="81"/>
      <c r="L85" s="81"/>
      <c r="M85" s="81"/>
      <c r="N85" s="81"/>
      <c r="O85" s="81"/>
      <c r="P85" s="81"/>
    </row>
    <row r="86" spans="1:16" ht="12.75" customHeight="1">
      <c r="A86">
        <v>3906</v>
      </c>
      <c r="B86" s="76">
        <v>0.62380000000000002</v>
      </c>
      <c r="C86" s="76">
        <v>9.1999999999999998E-3</v>
      </c>
      <c r="D86" s="76">
        <v>0.44309999999999999</v>
      </c>
      <c r="E86" s="76">
        <v>0.17100000000000001</v>
      </c>
      <c r="F86" s="73">
        <f t="shared" si="2"/>
        <v>1.2471000000000001</v>
      </c>
      <c r="G86" s="77">
        <f t="shared" si="3"/>
        <v>0.31164999999999998</v>
      </c>
      <c r="I86" s="81"/>
      <c r="J86" s="81"/>
      <c r="K86" s="81"/>
      <c r="L86" s="81"/>
      <c r="M86" s="81"/>
      <c r="N86" s="81"/>
      <c r="O86" s="81"/>
      <c r="P86" s="81"/>
    </row>
    <row r="87" spans="1:16" ht="12.75" customHeight="1">
      <c r="A87">
        <v>3909</v>
      </c>
      <c r="B87" s="76">
        <v>0.31509999999999999</v>
      </c>
      <c r="C87" s="76">
        <v>4.5999999999999999E-3</v>
      </c>
      <c r="D87" s="76">
        <v>0.22550000000000001</v>
      </c>
      <c r="E87" s="76">
        <v>0.17100000000000001</v>
      </c>
      <c r="F87" s="73">
        <f t="shared" si="2"/>
        <v>0.71620000000000006</v>
      </c>
      <c r="G87" s="77">
        <f t="shared" si="3"/>
        <v>0.20055000000000001</v>
      </c>
      <c r="I87" s="81"/>
      <c r="J87" s="81"/>
      <c r="K87" s="81"/>
      <c r="L87" s="81"/>
      <c r="M87" s="81"/>
      <c r="N87" s="81"/>
      <c r="O87" s="81"/>
      <c r="P87" s="81"/>
    </row>
    <row r="88" spans="1:16" ht="12.75" customHeight="1">
      <c r="A88">
        <v>4101</v>
      </c>
      <c r="B88" s="76">
        <v>0.26869999999999999</v>
      </c>
      <c r="C88" s="76">
        <v>4.0000000000000001E-3</v>
      </c>
      <c r="D88" s="76">
        <v>0.1663</v>
      </c>
      <c r="E88" s="76">
        <v>0.17100000000000001</v>
      </c>
      <c r="F88" s="73">
        <f t="shared" si="2"/>
        <v>0.61</v>
      </c>
      <c r="G88" s="77">
        <f t="shared" si="3"/>
        <v>0.17065000000000002</v>
      </c>
      <c r="I88" s="81"/>
      <c r="J88" s="81"/>
      <c r="K88" s="81"/>
      <c r="L88" s="81"/>
      <c r="M88" s="81"/>
      <c r="N88" s="81"/>
      <c r="O88" s="81"/>
      <c r="P88" s="81"/>
    </row>
    <row r="89" spans="1:16" ht="12.75" customHeight="1">
      <c r="A89">
        <v>4103</v>
      </c>
      <c r="B89" s="76">
        <v>0.7651</v>
      </c>
      <c r="C89" s="76">
        <v>1.14E-2</v>
      </c>
      <c r="D89" s="76">
        <v>0.4577</v>
      </c>
      <c r="E89" s="76">
        <v>0.17100000000000001</v>
      </c>
      <c r="F89" s="73">
        <f t="shared" si="2"/>
        <v>1.4052</v>
      </c>
      <c r="G89" s="77">
        <f t="shared" si="3"/>
        <v>0.32005</v>
      </c>
      <c r="I89" s="81"/>
      <c r="J89" s="81"/>
      <c r="K89" s="81"/>
      <c r="L89" s="81"/>
      <c r="M89" s="81"/>
      <c r="N89" s="81"/>
      <c r="O89" s="81"/>
      <c r="P89" s="81"/>
    </row>
    <row r="90" spans="1:16" ht="12.75" customHeight="1">
      <c r="A90">
        <v>4107</v>
      </c>
      <c r="B90" s="76">
        <v>0.27789999999999998</v>
      </c>
      <c r="C90" s="76">
        <v>4.1999999999999997E-3</v>
      </c>
      <c r="D90" s="76">
        <v>0.12740000000000001</v>
      </c>
      <c r="E90" s="76">
        <v>0.17100000000000001</v>
      </c>
      <c r="F90" s="73">
        <f t="shared" si="2"/>
        <v>0.58050000000000002</v>
      </c>
      <c r="G90" s="77">
        <f t="shared" si="3"/>
        <v>0.15130000000000002</v>
      </c>
      <c r="I90" s="81"/>
      <c r="J90" s="81"/>
      <c r="K90" s="81"/>
      <c r="L90" s="81"/>
      <c r="M90" s="81"/>
      <c r="N90" s="81"/>
      <c r="O90" s="81"/>
      <c r="P90" s="81"/>
    </row>
    <row r="91" spans="1:16" ht="12.75" customHeight="1">
      <c r="A91">
        <v>4108</v>
      </c>
      <c r="B91" s="76">
        <v>0.24399999999999999</v>
      </c>
      <c r="C91" s="76">
        <v>3.5999999999999999E-3</v>
      </c>
      <c r="D91" s="76">
        <v>0.14360000000000001</v>
      </c>
      <c r="E91" s="76">
        <v>0.17100000000000001</v>
      </c>
      <c r="F91" s="73">
        <f t="shared" si="2"/>
        <v>0.56220000000000003</v>
      </c>
      <c r="G91" s="77">
        <f t="shared" si="3"/>
        <v>0.15910000000000002</v>
      </c>
      <c r="I91" s="81"/>
      <c r="J91" s="81"/>
      <c r="K91" s="81"/>
      <c r="L91" s="81"/>
      <c r="M91" s="81"/>
      <c r="N91" s="81"/>
      <c r="O91" s="81"/>
      <c r="P91" s="81"/>
    </row>
    <row r="92" spans="1:16" ht="12.75" customHeight="1">
      <c r="A92">
        <v>4109</v>
      </c>
      <c r="B92" s="76">
        <v>0.28689999999999999</v>
      </c>
      <c r="C92" s="76">
        <v>4.3E-3</v>
      </c>
      <c r="D92" s="76">
        <v>0.18740000000000001</v>
      </c>
      <c r="E92" s="76">
        <v>0.17100000000000001</v>
      </c>
      <c r="F92" s="73">
        <f t="shared" si="2"/>
        <v>0.64960000000000007</v>
      </c>
      <c r="G92" s="77">
        <f t="shared" si="3"/>
        <v>0.18135000000000001</v>
      </c>
      <c r="I92" s="81"/>
      <c r="J92" s="81"/>
      <c r="K92" s="81"/>
      <c r="L92" s="81"/>
      <c r="M92" s="81"/>
      <c r="N92" s="81"/>
      <c r="O92" s="81"/>
      <c r="P92" s="81"/>
    </row>
    <row r="93" spans="1:16" ht="12.75" customHeight="1">
      <c r="A93">
        <v>4201</v>
      </c>
      <c r="B93" s="76">
        <v>1.3965000000000001</v>
      </c>
      <c r="C93" s="76">
        <v>2.1499999999999998E-2</v>
      </c>
      <c r="D93" s="76">
        <v>0.3911</v>
      </c>
      <c r="E93" s="76">
        <v>0.17100000000000001</v>
      </c>
      <c r="F93" s="73">
        <f t="shared" si="2"/>
        <v>1.9801000000000002</v>
      </c>
      <c r="G93" s="77">
        <f t="shared" si="3"/>
        <v>0.2918</v>
      </c>
      <c r="I93" s="81"/>
      <c r="J93" s="81"/>
      <c r="K93" s="81"/>
      <c r="L93" s="81"/>
      <c r="M93" s="81"/>
      <c r="N93" s="81"/>
      <c r="O93" s="81"/>
      <c r="P93" s="81"/>
    </row>
    <row r="94" spans="1:16" ht="12.75" customHeight="1">
      <c r="A94">
        <v>4301</v>
      </c>
      <c r="B94" s="76">
        <v>1.0638000000000001</v>
      </c>
      <c r="C94" s="76">
        <v>1.5699999999999999E-2</v>
      </c>
      <c r="D94" s="76">
        <v>0.74990000000000001</v>
      </c>
      <c r="E94" s="76">
        <v>0.17100000000000001</v>
      </c>
      <c r="F94" s="73">
        <f t="shared" si="2"/>
        <v>2.0004</v>
      </c>
      <c r="G94" s="77">
        <f t="shared" si="3"/>
        <v>0.46830000000000005</v>
      </c>
      <c r="I94" s="81"/>
      <c r="J94" s="81"/>
      <c r="K94" s="81"/>
      <c r="L94" s="81"/>
      <c r="M94" s="81"/>
      <c r="N94" s="81"/>
      <c r="O94" s="81"/>
      <c r="P94" s="81"/>
    </row>
    <row r="95" spans="1:16" ht="12.75" customHeight="1">
      <c r="A95">
        <v>4302</v>
      </c>
      <c r="B95" s="76">
        <v>1.0820000000000001</v>
      </c>
      <c r="C95" s="76">
        <v>1.6299999999999999E-2</v>
      </c>
      <c r="D95" s="76">
        <v>0.54579999999999995</v>
      </c>
      <c r="E95" s="76">
        <v>0.17100000000000001</v>
      </c>
      <c r="F95" s="73">
        <f t="shared" si="2"/>
        <v>1.8150999999999999</v>
      </c>
      <c r="G95" s="77">
        <f t="shared" si="3"/>
        <v>0.36654999999999999</v>
      </c>
      <c r="I95" s="81"/>
      <c r="J95" s="81"/>
      <c r="K95" s="81"/>
      <c r="L95" s="81"/>
      <c r="M95" s="81"/>
      <c r="N95" s="81"/>
      <c r="O95" s="81"/>
      <c r="P95" s="81"/>
    </row>
    <row r="96" spans="1:16" ht="12.75" customHeight="1">
      <c r="A96">
        <v>4304</v>
      </c>
      <c r="B96" s="76">
        <v>1.0558000000000001</v>
      </c>
      <c r="C96" s="76">
        <v>1.54E-2</v>
      </c>
      <c r="D96" s="76">
        <v>0.83230000000000004</v>
      </c>
      <c r="E96" s="76">
        <v>0.17100000000000001</v>
      </c>
      <c r="F96" s="73">
        <f t="shared" si="2"/>
        <v>2.0745</v>
      </c>
      <c r="G96" s="77">
        <f t="shared" si="3"/>
        <v>0.50934999999999997</v>
      </c>
      <c r="I96" s="81"/>
      <c r="J96" s="81"/>
      <c r="K96" s="81"/>
      <c r="L96" s="81"/>
      <c r="M96" s="81"/>
      <c r="N96" s="81"/>
      <c r="O96" s="81"/>
      <c r="P96" s="81"/>
    </row>
    <row r="97" spans="1:16" ht="12.75" customHeight="1">
      <c r="A97">
        <v>4305</v>
      </c>
      <c r="B97" s="76">
        <v>1.7974000000000001</v>
      </c>
      <c r="C97" s="76">
        <v>2.7400000000000001E-2</v>
      </c>
      <c r="D97" s="76">
        <v>0.70340000000000003</v>
      </c>
      <c r="E97" s="76">
        <v>0.17100000000000001</v>
      </c>
      <c r="F97" s="73">
        <f t="shared" si="2"/>
        <v>2.6991999999999998</v>
      </c>
      <c r="G97" s="77">
        <f t="shared" si="3"/>
        <v>0.45090000000000002</v>
      </c>
      <c r="I97" s="81"/>
      <c r="J97" s="81"/>
      <c r="K97" s="81"/>
      <c r="L97" s="81"/>
      <c r="M97" s="81"/>
      <c r="N97" s="81"/>
      <c r="O97" s="81"/>
      <c r="P97" s="81"/>
    </row>
    <row r="98" spans="1:16" ht="12.75" customHeight="1">
      <c r="A98">
        <v>4401</v>
      </c>
      <c r="B98" s="76">
        <v>0.52939999999999998</v>
      </c>
      <c r="C98" s="76">
        <v>7.9000000000000008E-3</v>
      </c>
      <c r="D98" s="76">
        <v>0.28389999999999999</v>
      </c>
      <c r="E98" s="76">
        <v>0.17100000000000001</v>
      </c>
      <c r="F98" s="73">
        <f t="shared" si="2"/>
        <v>0.99219999999999997</v>
      </c>
      <c r="G98" s="77">
        <f t="shared" si="3"/>
        <v>0.23139999999999999</v>
      </c>
      <c r="I98" s="81"/>
      <c r="J98" s="81"/>
      <c r="K98" s="81"/>
      <c r="L98" s="81"/>
      <c r="M98" s="81"/>
      <c r="N98" s="81"/>
      <c r="O98" s="81"/>
      <c r="P98" s="81"/>
    </row>
    <row r="99" spans="1:16" ht="12.75" customHeight="1">
      <c r="A99">
        <v>4402</v>
      </c>
      <c r="B99" s="76">
        <v>0.91859999999999997</v>
      </c>
      <c r="C99" s="76">
        <v>1.3899999999999999E-2</v>
      </c>
      <c r="D99" s="76">
        <v>0.42409999999999998</v>
      </c>
      <c r="E99" s="76">
        <v>0.17100000000000001</v>
      </c>
      <c r="F99" s="73">
        <f t="shared" si="2"/>
        <v>1.5276000000000001</v>
      </c>
      <c r="G99" s="77">
        <f t="shared" si="3"/>
        <v>0.30449999999999999</v>
      </c>
      <c r="I99" s="81"/>
      <c r="J99" s="81"/>
      <c r="K99" s="81"/>
      <c r="L99" s="81"/>
      <c r="M99" s="81"/>
      <c r="N99" s="81"/>
      <c r="O99" s="81"/>
      <c r="P99" s="81"/>
    </row>
    <row r="100" spans="1:16" ht="12.75" customHeight="1">
      <c r="A100">
        <v>4404</v>
      </c>
      <c r="B100" s="76">
        <v>0.75309999999999999</v>
      </c>
      <c r="C100" s="76">
        <v>1.1299999999999999E-2</v>
      </c>
      <c r="D100" s="76">
        <v>0.40989999999999999</v>
      </c>
      <c r="E100" s="76">
        <v>0.17100000000000001</v>
      </c>
      <c r="F100" s="73">
        <f t="shared" si="2"/>
        <v>1.3452999999999999</v>
      </c>
      <c r="G100" s="77">
        <f t="shared" si="3"/>
        <v>0.29609999999999997</v>
      </c>
      <c r="I100" s="81"/>
      <c r="J100" s="81"/>
      <c r="K100" s="81"/>
      <c r="L100" s="81"/>
      <c r="M100" s="81"/>
      <c r="N100" s="81"/>
      <c r="O100" s="81"/>
      <c r="P100" s="81"/>
    </row>
    <row r="101" spans="1:16" ht="12.75" customHeight="1">
      <c r="A101">
        <v>4501</v>
      </c>
      <c r="B101" s="76">
        <v>0.2238</v>
      </c>
      <c r="C101" s="76">
        <v>3.3E-3</v>
      </c>
      <c r="D101" s="76">
        <v>0.1318</v>
      </c>
      <c r="E101" s="76">
        <v>0.17100000000000001</v>
      </c>
      <c r="F101" s="73">
        <f t="shared" si="2"/>
        <v>0.52990000000000004</v>
      </c>
      <c r="G101" s="77">
        <f t="shared" si="3"/>
        <v>0.15305000000000002</v>
      </c>
      <c r="I101" s="81"/>
      <c r="J101" s="81"/>
      <c r="K101" s="81"/>
      <c r="L101" s="81"/>
      <c r="M101" s="81"/>
      <c r="N101" s="81"/>
      <c r="O101" s="81"/>
      <c r="P101" s="81"/>
    </row>
    <row r="102" spans="1:16" ht="12.75" customHeight="1">
      <c r="A102">
        <v>4502</v>
      </c>
      <c r="B102" s="76">
        <v>8.6800000000000002E-2</v>
      </c>
      <c r="C102" s="76">
        <v>1.2999999999999999E-3</v>
      </c>
      <c r="D102" s="76">
        <v>4.2500000000000003E-2</v>
      </c>
      <c r="E102" s="76">
        <v>0.17100000000000001</v>
      </c>
      <c r="F102" s="73">
        <f t="shared" si="2"/>
        <v>0.30159999999999998</v>
      </c>
      <c r="G102" s="77">
        <f t="shared" si="3"/>
        <v>0.10740000000000001</v>
      </c>
      <c r="I102" s="81"/>
      <c r="J102" s="81"/>
      <c r="K102" s="81"/>
      <c r="L102" s="81"/>
      <c r="M102" s="81"/>
      <c r="N102" s="81"/>
      <c r="O102" s="81"/>
      <c r="P102" s="81"/>
    </row>
    <row r="103" spans="1:16" ht="12.75" customHeight="1">
      <c r="A103">
        <v>4504</v>
      </c>
      <c r="B103" s="76">
        <v>0.1449</v>
      </c>
      <c r="C103" s="76">
        <v>2.0999999999999999E-3</v>
      </c>
      <c r="D103" s="76">
        <v>0.1196</v>
      </c>
      <c r="E103" s="76">
        <v>0.17100000000000001</v>
      </c>
      <c r="F103" s="73">
        <f t="shared" si="2"/>
        <v>0.43759999999999999</v>
      </c>
      <c r="G103" s="77">
        <f t="shared" si="3"/>
        <v>0.14635000000000001</v>
      </c>
      <c r="I103" s="81"/>
      <c r="J103" s="81"/>
      <c r="K103" s="81"/>
      <c r="L103" s="81"/>
      <c r="M103" s="81"/>
      <c r="N103" s="81"/>
      <c r="O103" s="81"/>
      <c r="P103" s="81"/>
    </row>
    <row r="104" spans="1:16" ht="12.75" customHeight="1">
      <c r="A104">
        <v>4802</v>
      </c>
      <c r="B104" s="76">
        <v>0.64200000000000002</v>
      </c>
      <c r="C104" s="76">
        <v>9.4999999999999998E-3</v>
      </c>
      <c r="D104" s="76">
        <v>0.40079999999999999</v>
      </c>
      <c r="E104" s="76">
        <v>0.17100000000000001</v>
      </c>
      <c r="F104" s="73">
        <f t="shared" si="2"/>
        <v>1.2233000000000001</v>
      </c>
      <c r="G104" s="77">
        <f t="shared" si="3"/>
        <v>0.29065000000000002</v>
      </c>
      <c r="I104" s="81"/>
      <c r="J104" s="81"/>
      <c r="K104" s="81"/>
      <c r="L104" s="81"/>
      <c r="M104" s="81"/>
      <c r="N104" s="81"/>
      <c r="O104" s="81"/>
      <c r="P104" s="81"/>
    </row>
    <row r="105" spans="1:16" ht="12.75" customHeight="1">
      <c r="A105">
        <v>4803</v>
      </c>
      <c r="B105" s="76">
        <v>0.5675</v>
      </c>
      <c r="C105" s="76">
        <v>8.3000000000000001E-3</v>
      </c>
      <c r="D105" s="76">
        <v>0.44629999999999997</v>
      </c>
      <c r="E105" s="76">
        <v>0.17100000000000001</v>
      </c>
      <c r="F105" s="73">
        <f t="shared" si="2"/>
        <v>1.1931</v>
      </c>
      <c r="G105" s="77">
        <f t="shared" si="3"/>
        <v>0.31279999999999997</v>
      </c>
      <c r="I105" s="81"/>
      <c r="J105" s="81"/>
      <c r="K105" s="81"/>
      <c r="L105" s="81"/>
      <c r="M105" s="81"/>
      <c r="N105" s="81"/>
      <c r="O105" s="81"/>
      <c r="P105" s="81"/>
    </row>
    <row r="106" spans="1:16" ht="12.75" customHeight="1">
      <c r="A106">
        <v>4804</v>
      </c>
      <c r="B106" s="76">
        <v>0.68120000000000003</v>
      </c>
      <c r="C106" s="76">
        <v>0.01</v>
      </c>
      <c r="D106" s="76">
        <v>0.48309999999999997</v>
      </c>
      <c r="E106" s="76">
        <v>0.17100000000000001</v>
      </c>
      <c r="F106" s="73">
        <f t="shared" si="2"/>
        <v>1.3453000000000002</v>
      </c>
      <c r="G106" s="77">
        <f t="shared" si="3"/>
        <v>0.33205000000000001</v>
      </c>
      <c r="I106" s="81"/>
      <c r="J106" s="81"/>
      <c r="K106" s="81"/>
      <c r="L106" s="81"/>
      <c r="M106" s="81"/>
      <c r="N106" s="81"/>
      <c r="O106" s="81"/>
      <c r="P106" s="81"/>
    </row>
    <row r="107" spans="1:16" ht="12.75" customHeight="1">
      <c r="A107">
        <v>4805</v>
      </c>
      <c r="B107" s="76">
        <v>0.43980000000000002</v>
      </c>
      <c r="C107" s="76">
        <v>6.4000000000000003E-3</v>
      </c>
      <c r="D107" s="76">
        <v>0.35439999999999999</v>
      </c>
      <c r="E107" s="76">
        <v>0.17100000000000001</v>
      </c>
      <c r="F107" s="73">
        <f t="shared" si="2"/>
        <v>0.97160000000000002</v>
      </c>
      <c r="G107" s="77">
        <f t="shared" si="3"/>
        <v>0.26590000000000003</v>
      </c>
      <c r="I107" s="81"/>
      <c r="J107" s="81"/>
      <c r="K107" s="81"/>
      <c r="L107" s="81"/>
      <c r="M107" s="81"/>
      <c r="N107" s="81"/>
      <c r="O107" s="81"/>
      <c r="P107" s="81"/>
    </row>
    <row r="108" spans="1:16" ht="12.75" customHeight="1">
      <c r="A108">
        <v>4806</v>
      </c>
      <c r="B108" s="76">
        <v>0.1729</v>
      </c>
      <c r="C108" s="76">
        <v>2.5000000000000001E-3</v>
      </c>
      <c r="D108" s="76">
        <v>0.13300000000000001</v>
      </c>
      <c r="E108" s="76">
        <v>0.17100000000000001</v>
      </c>
      <c r="F108" s="73">
        <f t="shared" si="2"/>
        <v>0.47940000000000005</v>
      </c>
      <c r="G108" s="77">
        <f t="shared" si="3"/>
        <v>0.15325</v>
      </c>
      <c r="I108" s="81"/>
      <c r="J108" s="81"/>
      <c r="K108" s="81"/>
      <c r="L108" s="81"/>
      <c r="M108" s="81"/>
      <c r="N108" s="81"/>
      <c r="O108" s="81"/>
      <c r="P108" s="81"/>
    </row>
    <row r="109" spans="1:16" ht="12.75" customHeight="1">
      <c r="A109">
        <v>4808</v>
      </c>
      <c r="B109" s="76">
        <v>0.74639999999999995</v>
      </c>
      <c r="C109" s="76">
        <v>1.12E-2</v>
      </c>
      <c r="D109" s="76">
        <v>0.41839999999999999</v>
      </c>
      <c r="E109" s="76">
        <v>0.17100000000000001</v>
      </c>
      <c r="F109" s="73">
        <f t="shared" si="2"/>
        <v>1.347</v>
      </c>
      <c r="G109" s="77">
        <f t="shared" si="3"/>
        <v>0.30030000000000001</v>
      </c>
      <c r="I109" s="81"/>
      <c r="J109" s="81"/>
      <c r="K109" s="81"/>
      <c r="L109" s="81"/>
      <c r="M109" s="81"/>
      <c r="N109" s="81"/>
      <c r="O109" s="81"/>
      <c r="P109" s="81"/>
    </row>
    <row r="110" spans="1:16" ht="12.75" customHeight="1">
      <c r="A110">
        <v>4809</v>
      </c>
      <c r="B110" s="76">
        <v>0.34360000000000002</v>
      </c>
      <c r="C110" s="76">
        <v>5.1000000000000004E-3</v>
      </c>
      <c r="D110" s="76">
        <v>0.2268</v>
      </c>
      <c r="E110" s="76">
        <v>0.17100000000000001</v>
      </c>
      <c r="F110" s="73">
        <f t="shared" si="2"/>
        <v>0.74650000000000005</v>
      </c>
      <c r="G110" s="77">
        <f t="shared" si="3"/>
        <v>0.20145000000000002</v>
      </c>
      <c r="I110" s="81"/>
      <c r="J110" s="81"/>
      <c r="K110" s="81"/>
      <c r="L110" s="81"/>
      <c r="M110" s="81"/>
      <c r="N110" s="81"/>
      <c r="O110" s="81"/>
      <c r="P110" s="81"/>
    </row>
    <row r="111" spans="1:16" ht="12.75" customHeight="1">
      <c r="A111">
        <v>4810</v>
      </c>
      <c r="B111" s="76">
        <v>0.32950000000000002</v>
      </c>
      <c r="C111" s="76">
        <v>4.8999999999999998E-3</v>
      </c>
      <c r="D111" s="76">
        <v>0.22589999999999999</v>
      </c>
      <c r="E111" s="76">
        <v>0.17100000000000001</v>
      </c>
      <c r="F111" s="73">
        <f t="shared" si="2"/>
        <v>0.73130000000000006</v>
      </c>
      <c r="G111" s="77">
        <f t="shared" si="3"/>
        <v>0.2009</v>
      </c>
      <c r="I111" s="81"/>
      <c r="J111" s="81"/>
      <c r="K111" s="81"/>
      <c r="L111" s="81"/>
      <c r="M111" s="81"/>
      <c r="N111" s="81"/>
      <c r="O111" s="81"/>
      <c r="P111" s="81"/>
    </row>
    <row r="112" spans="1:16" ht="12.75" customHeight="1">
      <c r="A112">
        <v>4811</v>
      </c>
      <c r="B112" s="76">
        <v>0.59919999999999995</v>
      </c>
      <c r="C112" s="76">
        <v>8.6999999999999994E-3</v>
      </c>
      <c r="D112" s="76">
        <v>0.48620000000000002</v>
      </c>
      <c r="E112" s="76">
        <v>0.17100000000000001</v>
      </c>
      <c r="F112" s="73">
        <f t="shared" si="2"/>
        <v>1.2651000000000001</v>
      </c>
      <c r="G112" s="77">
        <f t="shared" si="3"/>
        <v>0.33295000000000002</v>
      </c>
      <c r="I112" s="81"/>
      <c r="J112" s="81"/>
      <c r="K112" s="81"/>
      <c r="L112" s="81"/>
      <c r="M112" s="81"/>
      <c r="N112" s="81"/>
      <c r="O112" s="81"/>
      <c r="P112" s="81"/>
    </row>
    <row r="113" spans="1:16" ht="12.75" customHeight="1">
      <c r="A113">
        <v>4812</v>
      </c>
      <c r="B113" s="76">
        <v>0.59970000000000001</v>
      </c>
      <c r="C113" s="76">
        <v>8.9999999999999993E-3</v>
      </c>
      <c r="D113" s="76">
        <v>0.3342</v>
      </c>
      <c r="E113" s="76">
        <v>0.17100000000000001</v>
      </c>
      <c r="F113" s="73">
        <f t="shared" si="2"/>
        <v>1.1139000000000001</v>
      </c>
      <c r="G113" s="77">
        <f t="shared" si="3"/>
        <v>0.2571</v>
      </c>
      <c r="I113" s="81"/>
      <c r="J113" s="81"/>
      <c r="K113" s="81"/>
      <c r="L113" s="81"/>
      <c r="M113" s="81"/>
      <c r="N113" s="81"/>
      <c r="O113" s="81"/>
      <c r="P113" s="81"/>
    </row>
    <row r="114" spans="1:16" ht="12.75" customHeight="1">
      <c r="A114">
        <v>4813</v>
      </c>
      <c r="B114" s="76">
        <v>0.35410000000000003</v>
      </c>
      <c r="C114" s="76">
        <v>5.1000000000000004E-3</v>
      </c>
      <c r="D114" s="76">
        <v>0.31040000000000001</v>
      </c>
      <c r="E114" s="76">
        <v>0.17100000000000001</v>
      </c>
      <c r="F114" s="73">
        <f t="shared" si="2"/>
        <v>0.84060000000000001</v>
      </c>
      <c r="G114" s="77">
        <f t="shared" si="3"/>
        <v>0.24325000000000002</v>
      </c>
      <c r="I114" s="81"/>
      <c r="J114" s="81"/>
      <c r="K114" s="81"/>
      <c r="L114" s="81"/>
      <c r="M114" s="81"/>
      <c r="N114" s="81"/>
      <c r="O114" s="81"/>
      <c r="P114" s="81"/>
    </row>
    <row r="115" spans="1:16" ht="12.75" customHeight="1">
      <c r="A115">
        <v>4814</v>
      </c>
      <c r="B115" s="76">
        <v>0.12330000000000001</v>
      </c>
      <c r="C115" s="76">
        <v>1.8E-3</v>
      </c>
      <c r="D115" s="76">
        <v>0.1298</v>
      </c>
      <c r="E115" s="76">
        <v>0.17100000000000001</v>
      </c>
      <c r="F115" s="73">
        <f t="shared" si="2"/>
        <v>0.42590000000000006</v>
      </c>
      <c r="G115" s="77">
        <f t="shared" si="3"/>
        <v>0.15129999999999999</v>
      </c>
      <c r="I115" s="81"/>
      <c r="J115" s="81"/>
      <c r="K115" s="81"/>
      <c r="L115" s="81"/>
      <c r="M115" s="81"/>
      <c r="N115" s="81"/>
      <c r="O115" s="81"/>
      <c r="P115" s="81"/>
    </row>
    <row r="116" spans="1:16" ht="12.75" customHeight="1">
      <c r="A116">
        <v>4815</v>
      </c>
      <c r="B116" s="76">
        <v>0.31969999999999998</v>
      </c>
      <c r="C116" s="76">
        <v>4.5999999999999999E-3</v>
      </c>
      <c r="D116" s="76">
        <v>0.31090000000000001</v>
      </c>
      <c r="E116" s="76">
        <v>0.17100000000000001</v>
      </c>
      <c r="F116" s="73">
        <f t="shared" si="2"/>
        <v>0.80620000000000003</v>
      </c>
      <c r="G116" s="77">
        <f t="shared" si="3"/>
        <v>0.24325000000000002</v>
      </c>
      <c r="I116" s="81"/>
      <c r="J116" s="81"/>
      <c r="K116" s="81"/>
      <c r="L116" s="81"/>
      <c r="M116" s="81"/>
      <c r="N116" s="81"/>
      <c r="O116" s="81"/>
      <c r="P116" s="81"/>
    </row>
    <row r="117" spans="1:16" ht="12.75" customHeight="1">
      <c r="A117">
        <v>4816</v>
      </c>
      <c r="B117" s="76">
        <v>0.37830000000000003</v>
      </c>
      <c r="C117" s="76">
        <v>5.4000000000000003E-3</v>
      </c>
      <c r="D117" s="76">
        <v>0.41970000000000002</v>
      </c>
      <c r="E117" s="76">
        <v>0.17100000000000001</v>
      </c>
      <c r="F117" s="73">
        <f t="shared" si="2"/>
        <v>0.97440000000000015</v>
      </c>
      <c r="G117" s="77">
        <f t="shared" si="3"/>
        <v>0.29805000000000004</v>
      </c>
      <c r="I117" s="81"/>
      <c r="J117" s="81"/>
      <c r="K117" s="81"/>
      <c r="L117" s="81"/>
      <c r="M117" s="81"/>
      <c r="N117" s="81"/>
      <c r="O117" s="81"/>
      <c r="P117" s="81"/>
    </row>
    <row r="118" spans="1:16" ht="12.75" customHeight="1">
      <c r="A118">
        <v>4900</v>
      </c>
      <c r="B118" s="76">
        <v>0.1895</v>
      </c>
      <c r="C118" s="76">
        <v>2.8999999999999998E-3</v>
      </c>
      <c r="D118" s="76">
        <v>8.4500000000000006E-2</v>
      </c>
      <c r="E118" s="76">
        <v>0.17100000000000001</v>
      </c>
      <c r="F118" s="73">
        <f t="shared" si="2"/>
        <v>0.44790000000000008</v>
      </c>
      <c r="G118" s="77">
        <f t="shared" si="3"/>
        <v>0.12920000000000001</v>
      </c>
      <c r="I118" s="81"/>
      <c r="J118" s="81"/>
      <c r="K118" s="81"/>
      <c r="L118" s="81"/>
      <c r="M118" s="81"/>
      <c r="N118" s="81"/>
      <c r="O118" s="81"/>
      <c r="P118" s="81"/>
    </row>
    <row r="119" spans="1:16" ht="12.75" customHeight="1">
      <c r="A119">
        <v>4901</v>
      </c>
      <c r="B119" s="76">
        <v>6.5799999999999997E-2</v>
      </c>
      <c r="C119" s="76">
        <v>1E-3</v>
      </c>
      <c r="D119" s="76">
        <v>2.6100000000000002E-2</v>
      </c>
      <c r="E119" s="76">
        <v>0.17100000000000001</v>
      </c>
      <c r="F119" s="73">
        <f t="shared" si="2"/>
        <v>0.26390000000000002</v>
      </c>
      <c r="G119" s="77">
        <f t="shared" si="3"/>
        <v>9.9050000000000013E-2</v>
      </c>
      <c r="I119" s="81"/>
      <c r="J119" s="81"/>
      <c r="K119" s="81"/>
      <c r="L119" s="81"/>
      <c r="M119" s="81"/>
      <c r="N119" s="81"/>
      <c r="O119" s="81"/>
      <c r="P119" s="81"/>
    </row>
    <row r="120" spans="1:16" ht="12.75" customHeight="1">
      <c r="A120">
        <v>4902</v>
      </c>
      <c r="B120" s="76">
        <v>0.1103</v>
      </c>
      <c r="C120" s="76">
        <v>1.6999999999999999E-3</v>
      </c>
      <c r="D120" s="76">
        <v>5.1200000000000002E-2</v>
      </c>
      <c r="E120" s="76">
        <v>0.17100000000000001</v>
      </c>
      <c r="F120" s="73">
        <f t="shared" si="2"/>
        <v>0.3342</v>
      </c>
      <c r="G120" s="77">
        <f t="shared" si="3"/>
        <v>0.11195000000000001</v>
      </c>
      <c r="I120" s="81"/>
      <c r="J120" s="81"/>
      <c r="K120" s="81"/>
      <c r="L120" s="81"/>
      <c r="M120" s="81"/>
      <c r="N120" s="81"/>
      <c r="O120" s="81"/>
      <c r="P120" s="81"/>
    </row>
    <row r="121" spans="1:16" ht="12.75" customHeight="1">
      <c r="A121">
        <v>4903</v>
      </c>
      <c r="B121" s="76">
        <v>0.2863</v>
      </c>
      <c r="C121" s="76">
        <v>4.3E-3</v>
      </c>
      <c r="D121" s="76">
        <v>0.1268</v>
      </c>
      <c r="E121" s="76">
        <v>0.17100000000000001</v>
      </c>
      <c r="F121" s="73">
        <f t="shared" si="2"/>
        <v>0.58840000000000003</v>
      </c>
      <c r="G121" s="77">
        <f t="shared" si="3"/>
        <v>0.15105000000000002</v>
      </c>
      <c r="I121" s="81"/>
      <c r="J121" s="81"/>
      <c r="K121" s="81"/>
      <c r="L121" s="81"/>
      <c r="M121" s="81"/>
      <c r="N121" s="81"/>
      <c r="O121" s="81"/>
      <c r="P121" s="81"/>
    </row>
    <row r="122" spans="1:16" ht="12.75" customHeight="1">
      <c r="A122">
        <v>4904</v>
      </c>
      <c r="B122" s="76">
        <v>1.83E-2</v>
      </c>
      <c r="C122" s="76">
        <v>2.9999999999999997E-4</v>
      </c>
      <c r="D122" s="76">
        <v>1.12E-2</v>
      </c>
      <c r="E122" s="76">
        <v>0.17100000000000001</v>
      </c>
      <c r="F122" s="73">
        <f t="shared" si="2"/>
        <v>0.20080000000000001</v>
      </c>
      <c r="G122" s="77">
        <f t="shared" si="3"/>
        <v>9.1250000000000012E-2</v>
      </c>
      <c r="I122" s="81"/>
      <c r="J122" s="81"/>
      <c r="K122" s="81"/>
      <c r="L122" s="81"/>
      <c r="M122" s="81"/>
      <c r="N122" s="81"/>
      <c r="O122" s="81"/>
      <c r="P122" s="81"/>
    </row>
    <row r="123" spans="1:16" ht="12.75" customHeight="1">
      <c r="A123">
        <v>4905</v>
      </c>
      <c r="B123" s="76">
        <v>0.48159999999999997</v>
      </c>
      <c r="C123" s="76">
        <v>7.1000000000000004E-3</v>
      </c>
      <c r="D123" s="76">
        <v>0.34739999999999999</v>
      </c>
      <c r="E123" s="76">
        <v>0.17100000000000001</v>
      </c>
      <c r="F123" s="73">
        <f t="shared" si="2"/>
        <v>1.0070999999999999</v>
      </c>
      <c r="G123" s="77">
        <f t="shared" si="3"/>
        <v>0.26274999999999998</v>
      </c>
      <c r="I123" s="81"/>
      <c r="J123" s="81"/>
      <c r="K123" s="81"/>
      <c r="L123" s="81"/>
      <c r="M123" s="81"/>
      <c r="N123" s="81"/>
      <c r="O123" s="81"/>
      <c r="P123" s="81"/>
    </row>
    <row r="124" spans="1:16" ht="12.75" customHeight="1">
      <c r="A124">
        <v>4906</v>
      </c>
      <c r="B124" s="76">
        <v>0.17</v>
      </c>
      <c r="C124" s="76">
        <v>2.5999999999999999E-3</v>
      </c>
      <c r="D124" s="76">
        <v>7.6899999999999996E-2</v>
      </c>
      <c r="E124" s="76">
        <v>0.17100000000000001</v>
      </c>
      <c r="F124" s="73">
        <f t="shared" si="2"/>
        <v>0.42049999999999998</v>
      </c>
      <c r="G124" s="77">
        <f t="shared" si="3"/>
        <v>0.12525</v>
      </c>
      <c r="I124" s="81"/>
      <c r="J124" s="81"/>
      <c r="K124" s="81"/>
      <c r="L124" s="81"/>
      <c r="M124" s="81"/>
      <c r="N124" s="81"/>
      <c r="O124" s="81"/>
      <c r="P124" s="81"/>
    </row>
    <row r="125" spans="1:16" ht="12.75" customHeight="1">
      <c r="A125">
        <v>4907</v>
      </c>
      <c r="B125" s="76">
        <v>6.4000000000000001E-2</v>
      </c>
      <c r="C125" s="76">
        <v>8.9999999999999998E-4</v>
      </c>
      <c r="D125" s="76">
        <v>6.0900000000000003E-2</v>
      </c>
      <c r="E125" s="76">
        <v>0.17100000000000001</v>
      </c>
      <c r="F125" s="73">
        <f t="shared" si="2"/>
        <v>0.29680000000000001</v>
      </c>
      <c r="G125" s="77">
        <f t="shared" si="3"/>
        <v>0.1164</v>
      </c>
      <c r="I125" s="81"/>
      <c r="J125" s="81"/>
      <c r="K125" s="81"/>
      <c r="L125" s="81"/>
      <c r="M125" s="81"/>
      <c r="N125" s="81"/>
      <c r="O125" s="81"/>
      <c r="P125" s="81"/>
    </row>
    <row r="126" spans="1:16" ht="12.75" customHeight="1">
      <c r="A126">
        <v>4908</v>
      </c>
      <c r="B126" s="76">
        <v>0.1124</v>
      </c>
      <c r="C126" s="76">
        <v>1.6000000000000001E-3</v>
      </c>
      <c r="D126" s="76">
        <v>0.1176</v>
      </c>
      <c r="E126" s="76">
        <v>0.17100000000000001</v>
      </c>
      <c r="F126" s="73">
        <f t="shared" si="2"/>
        <v>0.40260000000000001</v>
      </c>
      <c r="G126" s="77">
        <f t="shared" si="3"/>
        <v>0.14510000000000001</v>
      </c>
      <c r="I126" s="81"/>
      <c r="J126" s="81"/>
      <c r="K126" s="81"/>
      <c r="L126" s="81"/>
      <c r="M126" s="81"/>
      <c r="N126" s="81"/>
      <c r="O126" s="81"/>
      <c r="P126" s="81"/>
    </row>
    <row r="127" spans="1:16" ht="12.75" customHeight="1">
      <c r="A127">
        <v>4909</v>
      </c>
      <c r="B127" s="76">
        <v>4.4999999999999998E-2</v>
      </c>
      <c r="C127" s="76">
        <v>5.9999999999999995E-4</v>
      </c>
      <c r="D127" s="76">
        <v>4.7E-2</v>
      </c>
      <c r="E127" s="76">
        <v>0.17100000000000001</v>
      </c>
      <c r="F127" s="73">
        <f t="shared" si="2"/>
        <v>0.2636</v>
      </c>
      <c r="G127" s="77">
        <f t="shared" si="3"/>
        <v>0.10930000000000001</v>
      </c>
      <c r="I127" s="81"/>
      <c r="J127" s="81"/>
      <c r="K127" s="81"/>
      <c r="L127" s="81"/>
      <c r="M127" s="81"/>
      <c r="N127" s="81"/>
      <c r="O127" s="81"/>
      <c r="P127" s="81"/>
    </row>
    <row r="128" spans="1:16" ht="12.75" customHeight="1">
      <c r="A128">
        <v>4910</v>
      </c>
      <c r="B128" s="76">
        <v>0.71089999999999998</v>
      </c>
      <c r="C128" s="76">
        <v>1.0699999999999999E-2</v>
      </c>
      <c r="D128" s="76">
        <v>0.34179999999999999</v>
      </c>
      <c r="E128" s="76">
        <v>0.17100000000000001</v>
      </c>
      <c r="F128" s="73">
        <f t="shared" si="2"/>
        <v>1.2344000000000002</v>
      </c>
      <c r="G128" s="77">
        <f t="shared" si="3"/>
        <v>0.26174999999999998</v>
      </c>
      <c r="I128" s="81"/>
      <c r="J128" s="81"/>
      <c r="K128" s="81"/>
      <c r="L128" s="81"/>
      <c r="M128" s="81"/>
      <c r="N128" s="81"/>
      <c r="O128" s="81"/>
      <c r="P128" s="81"/>
    </row>
    <row r="129" spans="1:16" ht="12.75" customHeight="1">
      <c r="A129">
        <v>4911</v>
      </c>
      <c r="B129" s="76">
        <v>9.9299999999999999E-2</v>
      </c>
      <c r="C129" s="76">
        <v>1.5E-3</v>
      </c>
      <c r="D129" s="76">
        <v>4.4699999999999997E-2</v>
      </c>
      <c r="E129" s="76">
        <v>0.17100000000000001</v>
      </c>
      <c r="F129" s="73">
        <f t="shared" si="2"/>
        <v>0.3165</v>
      </c>
      <c r="G129" s="77">
        <f t="shared" si="3"/>
        <v>0.1086</v>
      </c>
      <c r="I129" s="81"/>
      <c r="J129" s="81"/>
      <c r="K129" s="81"/>
      <c r="L129" s="81"/>
      <c r="M129" s="81"/>
      <c r="N129" s="81"/>
      <c r="O129" s="81"/>
      <c r="P129" s="81"/>
    </row>
    <row r="130" spans="1:16" ht="12.75" customHeight="1">
      <c r="A130">
        <v>5001</v>
      </c>
      <c r="B130" s="76">
        <v>12.6105</v>
      </c>
      <c r="C130" s="76">
        <v>0.19239999999999999</v>
      </c>
      <c r="D130" s="76">
        <v>4.5904999999999996</v>
      </c>
      <c r="E130" s="76">
        <v>0.17100000000000001</v>
      </c>
      <c r="F130" s="73">
        <f t="shared" si="2"/>
        <v>17.564399999999999</v>
      </c>
      <c r="G130" s="77">
        <f t="shared" si="3"/>
        <v>2.47695</v>
      </c>
      <c r="I130" s="81"/>
      <c r="J130" s="81"/>
      <c r="K130" s="81"/>
      <c r="L130" s="81"/>
      <c r="M130" s="81"/>
      <c r="N130" s="81"/>
      <c r="O130" s="81"/>
      <c r="P130" s="81"/>
    </row>
    <row r="131" spans="1:16" ht="12.75" customHeight="1">
      <c r="A131">
        <v>5002</v>
      </c>
      <c r="B131" s="76">
        <v>0.83879999999999999</v>
      </c>
      <c r="C131" s="76">
        <v>1.2699999999999999E-2</v>
      </c>
      <c r="D131" s="76">
        <v>0.3952</v>
      </c>
      <c r="E131" s="76">
        <v>0.17100000000000001</v>
      </c>
      <c r="F131" s="73">
        <f t="shared" si="2"/>
        <v>1.4177000000000002</v>
      </c>
      <c r="G131" s="77">
        <f t="shared" si="3"/>
        <v>0.28944999999999999</v>
      </c>
      <c r="I131" s="81"/>
      <c r="J131" s="81"/>
      <c r="K131" s="81"/>
      <c r="L131" s="81"/>
      <c r="M131" s="81"/>
      <c r="N131" s="81"/>
      <c r="O131" s="81"/>
      <c r="P131" s="81"/>
    </row>
    <row r="132" spans="1:16" ht="12.75" customHeight="1">
      <c r="A132">
        <v>5003</v>
      </c>
      <c r="B132" s="76">
        <v>4.0336999999999996</v>
      </c>
      <c r="C132" s="76">
        <v>6.1600000000000002E-2</v>
      </c>
      <c r="D132" s="76">
        <v>1.4232</v>
      </c>
      <c r="E132" s="76">
        <v>0.17100000000000001</v>
      </c>
      <c r="F132" s="73">
        <f t="shared" si="2"/>
        <v>5.6894999999999998</v>
      </c>
      <c r="G132" s="77">
        <f t="shared" si="3"/>
        <v>0.82790000000000008</v>
      </c>
      <c r="I132" s="81"/>
      <c r="J132" s="81"/>
      <c r="K132" s="81"/>
      <c r="L132" s="81"/>
      <c r="M132" s="81"/>
      <c r="N132" s="81"/>
      <c r="O132" s="81"/>
      <c r="P132" s="81"/>
    </row>
    <row r="133" spans="1:16" ht="12.75" customHeight="1">
      <c r="A133">
        <v>5004</v>
      </c>
      <c r="B133" s="76">
        <v>1.3714</v>
      </c>
      <c r="C133" s="76">
        <v>2.0299999999999999E-2</v>
      </c>
      <c r="D133" s="76">
        <v>0.92869999999999997</v>
      </c>
      <c r="E133" s="76">
        <v>0.17100000000000001</v>
      </c>
      <c r="F133" s="73">
        <f t="shared" si="2"/>
        <v>2.4913999999999996</v>
      </c>
      <c r="G133" s="77">
        <f t="shared" si="3"/>
        <v>0.55999999999999994</v>
      </c>
      <c r="I133" s="81"/>
      <c r="J133" s="81"/>
      <c r="K133" s="81"/>
      <c r="L133" s="81"/>
      <c r="M133" s="81"/>
      <c r="N133" s="81"/>
      <c r="O133" s="81"/>
      <c r="P133" s="81"/>
    </row>
    <row r="134" spans="1:16" ht="12.75" customHeight="1">
      <c r="A134">
        <v>5005</v>
      </c>
      <c r="B134" s="76">
        <v>1.637</v>
      </c>
      <c r="C134" s="76">
        <v>2.5000000000000001E-2</v>
      </c>
      <c r="D134" s="76">
        <v>0.57440000000000002</v>
      </c>
      <c r="E134" s="76">
        <v>0.17100000000000001</v>
      </c>
      <c r="F134" s="73">
        <f t="shared" si="2"/>
        <v>2.4073999999999995</v>
      </c>
      <c r="G134" s="77">
        <f t="shared" si="3"/>
        <v>0.38520000000000004</v>
      </c>
      <c r="I134" s="81"/>
      <c r="J134" s="81"/>
      <c r="K134" s="81"/>
      <c r="L134" s="81"/>
      <c r="M134" s="81"/>
      <c r="N134" s="81"/>
      <c r="O134" s="81"/>
      <c r="P134" s="81"/>
    </row>
    <row r="135" spans="1:16" ht="12.75" customHeight="1">
      <c r="A135">
        <v>5006</v>
      </c>
      <c r="B135" s="76">
        <v>1.9942</v>
      </c>
      <c r="C135" s="76">
        <v>3.0499999999999999E-2</v>
      </c>
      <c r="D135" s="76">
        <v>0.65069999999999995</v>
      </c>
      <c r="E135" s="76">
        <v>0.17100000000000001</v>
      </c>
      <c r="F135" s="73">
        <f t="shared" si="2"/>
        <v>2.8464</v>
      </c>
      <c r="G135" s="77">
        <f t="shared" si="3"/>
        <v>0.42609999999999998</v>
      </c>
      <c r="I135" s="81"/>
      <c r="J135" s="81"/>
      <c r="K135" s="81"/>
      <c r="L135" s="81"/>
      <c r="M135" s="81"/>
      <c r="N135" s="81"/>
      <c r="O135" s="81"/>
      <c r="P135" s="81"/>
    </row>
    <row r="136" spans="1:16" ht="12.75" customHeight="1">
      <c r="A136">
        <v>5101</v>
      </c>
      <c r="B136" s="76">
        <v>1.4033</v>
      </c>
      <c r="C136" s="76">
        <v>2.1399999999999999E-2</v>
      </c>
      <c r="D136" s="76">
        <v>0.51490000000000002</v>
      </c>
      <c r="E136" s="76">
        <v>0.17100000000000001</v>
      </c>
      <c r="F136" s="73">
        <f t="shared" ref="F136:F166" si="4">+SUM(B136:E136)</f>
        <v>2.1105999999999998</v>
      </c>
      <c r="G136" s="77">
        <f t="shared" ref="G136:G166" si="5">+SUM(C136:E136)/2</f>
        <v>0.35365000000000002</v>
      </c>
      <c r="I136" s="81"/>
      <c r="J136" s="81"/>
      <c r="K136" s="81"/>
      <c r="L136" s="81"/>
      <c r="M136" s="81"/>
      <c r="N136" s="81"/>
      <c r="O136" s="81"/>
      <c r="P136" s="81"/>
    </row>
    <row r="137" spans="1:16" ht="12.75" customHeight="1">
      <c r="A137">
        <v>5103</v>
      </c>
      <c r="B137" s="76">
        <v>1.2189000000000001</v>
      </c>
      <c r="C137" s="76">
        <v>1.8200000000000001E-2</v>
      </c>
      <c r="D137" s="76">
        <v>0.71220000000000006</v>
      </c>
      <c r="E137" s="76">
        <v>0.17100000000000001</v>
      </c>
      <c r="F137" s="73">
        <f t="shared" si="4"/>
        <v>2.1202999999999999</v>
      </c>
      <c r="G137" s="77">
        <f t="shared" si="5"/>
        <v>0.45070000000000005</v>
      </c>
      <c r="I137" s="81"/>
      <c r="J137" s="81"/>
      <c r="K137" s="81"/>
      <c r="L137" s="81"/>
      <c r="M137" s="81"/>
      <c r="N137" s="81"/>
      <c r="O137" s="81"/>
      <c r="P137" s="81"/>
    </row>
    <row r="138" spans="1:16" ht="12.75" customHeight="1">
      <c r="A138">
        <v>5106</v>
      </c>
      <c r="B138" s="76">
        <v>1.2189000000000001</v>
      </c>
      <c r="C138" s="76">
        <v>1.8200000000000001E-2</v>
      </c>
      <c r="D138" s="76">
        <v>0.71220000000000006</v>
      </c>
      <c r="E138" s="76">
        <v>0.17100000000000001</v>
      </c>
      <c r="F138" s="73">
        <f t="shared" si="4"/>
        <v>2.1202999999999999</v>
      </c>
      <c r="G138" s="77">
        <f t="shared" si="5"/>
        <v>0.45070000000000005</v>
      </c>
      <c r="I138" s="81"/>
      <c r="J138" s="81"/>
      <c r="K138" s="81"/>
      <c r="L138" s="81"/>
      <c r="M138" s="81"/>
      <c r="N138" s="81"/>
      <c r="O138" s="81"/>
      <c r="P138" s="81"/>
    </row>
    <row r="139" spans="1:16" ht="12" customHeight="1">
      <c r="A139">
        <v>5108</v>
      </c>
      <c r="B139" s="76">
        <v>1.2451000000000001</v>
      </c>
      <c r="C139" s="76">
        <v>1.89E-2</v>
      </c>
      <c r="D139" s="76">
        <v>0.54430000000000001</v>
      </c>
      <c r="E139" s="76">
        <v>0.17100000000000001</v>
      </c>
      <c r="F139" s="73">
        <f t="shared" si="4"/>
        <v>1.9793000000000001</v>
      </c>
      <c r="G139" s="77">
        <f t="shared" si="5"/>
        <v>0.36710000000000004</v>
      </c>
      <c r="I139" s="81"/>
      <c r="J139" s="81"/>
      <c r="K139" s="81"/>
      <c r="L139" s="81"/>
      <c r="M139" s="81"/>
      <c r="N139" s="81"/>
      <c r="O139" s="81"/>
      <c r="P139" s="81"/>
    </row>
    <row r="140" spans="1:16" ht="12.75" customHeight="1">
      <c r="A140">
        <v>6704</v>
      </c>
      <c r="B140" s="76">
        <v>0.1709</v>
      </c>
      <c r="C140" s="76">
        <v>2.5000000000000001E-3</v>
      </c>
      <c r="D140" s="76">
        <v>0.1024</v>
      </c>
      <c r="E140" s="76">
        <v>0.17100000000000001</v>
      </c>
      <c r="F140" s="73">
        <f t="shared" si="4"/>
        <v>0.44679999999999997</v>
      </c>
      <c r="G140" s="77">
        <f t="shared" si="5"/>
        <v>0.13795000000000002</v>
      </c>
      <c r="I140" s="81"/>
      <c r="J140" s="81"/>
      <c r="K140" s="81"/>
      <c r="L140" s="81"/>
      <c r="M140" s="81"/>
      <c r="N140" s="81"/>
      <c r="O140" s="81"/>
      <c r="P140" s="81"/>
    </row>
    <row r="141" spans="1:16" ht="12.75" customHeight="1">
      <c r="A141">
        <v>6705</v>
      </c>
      <c r="B141" s="76">
        <v>0.86240000000000006</v>
      </c>
      <c r="C141" s="76">
        <v>1.24E-2</v>
      </c>
      <c r="D141" s="76">
        <v>0.8589</v>
      </c>
      <c r="E141" s="76">
        <v>0.17100000000000001</v>
      </c>
      <c r="F141" s="73">
        <f t="shared" si="4"/>
        <v>1.9047000000000001</v>
      </c>
      <c r="G141" s="77">
        <f t="shared" si="5"/>
        <v>0.52115</v>
      </c>
      <c r="I141" s="81"/>
      <c r="J141" s="81"/>
      <c r="K141" s="81"/>
      <c r="L141" s="81"/>
      <c r="M141" s="81"/>
      <c r="N141" s="81"/>
      <c r="O141" s="81"/>
      <c r="P141" s="81"/>
    </row>
    <row r="142" spans="1:16" ht="12.75" customHeight="1">
      <c r="A142">
        <v>6706</v>
      </c>
      <c r="B142" s="76">
        <v>0.29849999999999999</v>
      </c>
      <c r="C142" s="76">
        <v>4.4000000000000003E-3</v>
      </c>
      <c r="D142" s="76">
        <v>0.2278</v>
      </c>
      <c r="E142" s="76">
        <v>0.17100000000000001</v>
      </c>
      <c r="F142" s="73">
        <f t="shared" si="4"/>
        <v>0.70169999999999999</v>
      </c>
      <c r="G142" s="77">
        <f t="shared" si="5"/>
        <v>0.2016</v>
      </c>
      <c r="I142" s="81"/>
      <c r="J142" s="81"/>
      <c r="K142" s="81"/>
      <c r="L142" s="81"/>
      <c r="M142" s="81"/>
      <c r="N142" s="81"/>
      <c r="O142" s="81"/>
      <c r="P142" s="81"/>
    </row>
    <row r="143" spans="1:16" ht="12.75" customHeight="1">
      <c r="A143">
        <v>6707</v>
      </c>
      <c r="B143" s="76">
        <v>8.9916</v>
      </c>
      <c r="C143" s="76">
        <v>0.1268</v>
      </c>
      <c r="D143" s="76">
        <v>10.2898</v>
      </c>
      <c r="E143" s="76">
        <v>0.17100000000000001</v>
      </c>
      <c r="F143" s="73">
        <f t="shared" si="4"/>
        <v>19.5792</v>
      </c>
      <c r="G143" s="77">
        <f t="shared" si="5"/>
        <v>5.2937999999999992</v>
      </c>
      <c r="I143" s="81"/>
      <c r="J143" s="81"/>
      <c r="K143" s="81"/>
      <c r="L143" s="81"/>
      <c r="M143" s="81"/>
      <c r="N143" s="81"/>
      <c r="O143" s="81"/>
      <c r="P143" s="81"/>
    </row>
    <row r="144" spans="1:16" ht="12.75" customHeight="1">
      <c r="A144">
        <v>6708</v>
      </c>
      <c r="B144" s="76">
        <v>10.6233</v>
      </c>
      <c r="C144" s="76">
        <v>0.15290000000000001</v>
      </c>
      <c r="D144" s="76">
        <v>10.053599999999999</v>
      </c>
      <c r="E144" s="76">
        <v>0.17100000000000001</v>
      </c>
      <c r="F144" s="73">
        <f t="shared" si="4"/>
        <v>21.000799999999998</v>
      </c>
      <c r="G144" s="77">
        <f t="shared" si="5"/>
        <v>5.1887499999999998</v>
      </c>
      <c r="I144" s="81"/>
      <c r="J144" s="81"/>
      <c r="K144" s="81"/>
      <c r="L144" s="81"/>
      <c r="M144" s="81"/>
      <c r="N144" s="81"/>
      <c r="O144" s="81"/>
      <c r="P144" s="81"/>
    </row>
    <row r="145" spans="1:16" ht="12.75" customHeight="1">
      <c r="A145">
        <v>6709</v>
      </c>
      <c r="B145" s="76">
        <v>0.35060000000000002</v>
      </c>
      <c r="C145" s="76">
        <v>5.1999999999999998E-3</v>
      </c>
      <c r="D145" s="76">
        <v>0.21809999999999999</v>
      </c>
      <c r="E145" s="76">
        <v>0.17100000000000001</v>
      </c>
      <c r="F145" s="73">
        <f t="shared" si="4"/>
        <v>0.74490000000000001</v>
      </c>
      <c r="G145" s="77">
        <f t="shared" si="5"/>
        <v>0.19714999999999999</v>
      </c>
      <c r="I145" s="81"/>
      <c r="J145" s="81"/>
      <c r="K145" s="81"/>
      <c r="L145" s="81"/>
      <c r="M145" s="81"/>
      <c r="N145" s="81"/>
      <c r="O145" s="81"/>
      <c r="P145" s="81"/>
    </row>
    <row r="146" spans="1:16" ht="12.75" customHeight="1">
      <c r="A146">
        <v>6801</v>
      </c>
      <c r="B146" s="76">
        <v>1.0721000000000001</v>
      </c>
      <c r="C146" s="76">
        <v>1.6500000000000001E-2</v>
      </c>
      <c r="D146" s="76">
        <v>0.31290000000000001</v>
      </c>
      <c r="E146" s="76">
        <v>0.17100000000000001</v>
      </c>
      <c r="F146" s="73">
        <f t="shared" si="4"/>
        <v>1.5725</v>
      </c>
      <c r="G146" s="77">
        <f t="shared" si="5"/>
        <v>0.25020000000000003</v>
      </c>
      <c r="I146" s="81"/>
      <c r="J146" s="81"/>
      <c r="K146" s="81"/>
      <c r="L146" s="81"/>
      <c r="M146" s="81"/>
      <c r="N146" s="81"/>
      <c r="O146" s="81"/>
      <c r="P146" s="81"/>
    </row>
    <row r="147" spans="1:16" ht="12.75" customHeight="1">
      <c r="A147">
        <v>6802</v>
      </c>
      <c r="B147" s="76">
        <v>1.4126000000000001</v>
      </c>
      <c r="C147" s="76">
        <v>2.1399999999999999E-2</v>
      </c>
      <c r="D147" s="76">
        <v>0.63419999999999999</v>
      </c>
      <c r="E147" s="76">
        <v>0.17100000000000001</v>
      </c>
      <c r="F147" s="73">
        <f t="shared" si="4"/>
        <v>2.2391999999999999</v>
      </c>
      <c r="G147" s="77">
        <f t="shared" si="5"/>
        <v>0.4133</v>
      </c>
      <c r="I147" s="81"/>
      <c r="J147" s="81"/>
      <c r="K147" s="81"/>
      <c r="L147" s="81"/>
      <c r="M147" s="81"/>
      <c r="N147" s="81"/>
      <c r="O147" s="81"/>
      <c r="P147" s="81"/>
    </row>
    <row r="148" spans="1:16" ht="12.75" customHeight="1">
      <c r="A148">
        <v>6803</v>
      </c>
      <c r="B148" s="76">
        <v>0.97589999999999999</v>
      </c>
      <c r="C148" s="76">
        <v>1.5100000000000001E-2</v>
      </c>
      <c r="D148" s="76">
        <v>0.24679999999999999</v>
      </c>
      <c r="E148" s="76">
        <v>0.17100000000000001</v>
      </c>
      <c r="F148" s="73">
        <f t="shared" si="4"/>
        <v>1.4088000000000001</v>
      </c>
      <c r="G148" s="77">
        <f t="shared" si="5"/>
        <v>0.21644999999999998</v>
      </c>
      <c r="I148" s="81"/>
      <c r="J148" s="81"/>
      <c r="K148" s="81"/>
      <c r="L148" s="81"/>
      <c r="M148" s="81"/>
      <c r="N148" s="81"/>
      <c r="O148" s="81"/>
      <c r="P148" s="81"/>
    </row>
    <row r="149" spans="1:16" ht="12.75" customHeight="1">
      <c r="A149">
        <v>6804</v>
      </c>
      <c r="B149" s="76">
        <v>0.37290000000000001</v>
      </c>
      <c r="C149" s="76">
        <v>5.5999999999999999E-3</v>
      </c>
      <c r="D149" s="76">
        <v>0.21010000000000001</v>
      </c>
      <c r="E149" s="76">
        <v>0.17100000000000001</v>
      </c>
      <c r="F149" s="73">
        <f t="shared" si="4"/>
        <v>0.75960000000000005</v>
      </c>
      <c r="G149" s="77">
        <f t="shared" si="5"/>
        <v>0.19335000000000002</v>
      </c>
      <c r="I149" s="81"/>
      <c r="J149" s="81"/>
      <c r="K149" s="81"/>
      <c r="L149" s="81"/>
      <c r="M149" s="81"/>
      <c r="N149" s="81"/>
      <c r="O149" s="81"/>
      <c r="P149" s="81"/>
    </row>
    <row r="150" spans="1:16" ht="12.75" customHeight="1">
      <c r="A150">
        <v>6809</v>
      </c>
      <c r="B150" s="76">
        <v>4.2952000000000004</v>
      </c>
      <c r="C150" s="76">
        <v>6.3299999999999995E-2</v>
      </c>
      <c r="D150" s="76">
        <v>3.0867</v>
      </c>
      <c r="E150" s="76">
        <v>0.17100000000000001</v>
      </c>
      <c r="F150" s="73">
        <f t="shared" si="4"/>
        <v>7.6162000000000001</v>
      </c>
      <c r="G150" s="77">
        <f t="shared" si="5"/>
        <v>1.6604999999999999</v>
      </c>
      <c r="I150" s="81"/>
      <c r="J150" s="81"/>
      <c r="K150" s="81"/>
      <c r="L150" s="81"/>
      <c r="M150" s="81"/>
      <c r="N150" s="81"/>
      <c r="O150" s="81"/>
      <c r="P150" s="81"/>
    </row>
    <row r="151" spans="1:16" ht="12.75" customHeight="1">
      <c r="A151">
        <v>6901</v>
      </c>
      <c r="B151" s="76">
        <v>0</v>
      </c>
      <c r="C151" s="76">
        <v>0</v>
      </c>
      <c r="D151" s="76">
        <v>7.2599999999999998E-2</v>
      </c>
      <c r="E151" s="76">
        <v>0</v>
      </c>
      <c r="F151" s="73">
        <f t="shared" si="4"/>
        <v>7.2599999999999998E-2</v>
      </c>
      <c r="G151" s="76">
        <v>0</v>
      </c>
      <c r="I151" s="81"/>
      <c r="J151" s="81"/>
      <c r="K151" s="81"/>
      <c r="L151" s="81"/>
      <c r="M151" s="81"/>
      <c r="N151" s="81"/>
      <c r="O151" s="81"/>
      <c r="P151" s="81"/>
    </row>
    <row r="152" spans="1:16" ht="12.75" customHeight="1">
      <c r="A152">
        <v>6902</v>
      </c>
      <c r="B152" s="76">
        <v>1.2078</v>
      </c>
      <c r="C152" s="76">
        <v>1.83E-2</v>
      </c>
      <c r="D152" s="76">
        <v>0.51600000000000001</v>
      </c>
      <c r="E152" s="76">
        <v>0.17100000000000001</v>
      </c>
      <c r="F152" s="73">
        <f t="shared" si="4"/>
        <v>1.9131</v>
      </c>
      <c r="G152" s="77">
        <f t="shared" si="5"/>
        <v>0.35265000000000002</v>
      </c>
      <c r="I152" s="81"/>
      <c r="J152" s="81"/>
      <c r="K152" s="81"/>
      <c r="L152" s="81"/>
      <c r="M152" s="81"/>
      <c r="N152" s="81"/>
      <c r="O152" s="81"/>
      <c r="P152" s="81"/>
    </row>
    <row r="153" spans="1:16" ht="12.75" customHeight="1">
      <c r="A153">
        <v>6903</v>
      </c>
      <c r="B153" s="76">
        <v>6.8158000000000003</v>
      </c>
      <c r="C153" s="76">
        <v>0.1045</v>
      </c>
      <c r="D153" s="76">
        <v>2.1419000000000001</v>
      </c>
      <c r="E153" s="76">
        <v>0.17100000000000001</v>
      </c>
      <c r="F153" s="73">
        <f t="shared" si="4"/>
        <v>9.2332000000000001</v>
      </c>
      <c r="G153" s="77">
        <f t="shared" si="5"/>
        <v>1.2086999999999999</v>
      </c>
      <c r="I153" s="81"/>
      <c r="J153" s="81"/>
      <c r="K153" s="81"/>
      <c r="L153" s="81"/>
      <c r="M153" s="81"/>
      <c r="N153" s="81"/>
      <c r="O153" s="81"/>
      <c r="P153" s="81"/>
    </row>
    <row r="154" spans="1:16" ht="12.75" customHeight="1">
      <c r="A154">
        <v>6904</v>
      </c>
      <c r="B154" s="76">
        <v>2.5874999999999999</v>
      </c>
      <c r="C154" s="76">
        <v>3.9899999999999998E-2</v>
      </c>
      <c r="D154" s="76">
        <v>0.67469999999999997</v>
      </c>
      <c r="E154" s="76">
        <v>0.17100000000000001</v>
      </c>
      <c r="F154" s="73">
        <f t="shared" si="4"/>
        <v>3.4730999999999996</v>
      </c>
      <c r="G154" s="77">
        <f t="shared" si="5"/>
        <v>0.44280000000000003</v>
      </c>
      <c r="I154" s="81"/>
      <c r="J154" s="81"/>
      <c r="K154" s="81"/>
      <c r="L154" s="81"/>
      <c r="M154" s="81"/>
      <c r="N154" s="81"/>
      <c r="O154" s="81"/>
      <c r="P154" s="81"/>
    </row>
    <row r="155" spans="1:16" ht="12.75" customHeight="1">
      <c r="A155">
        <v>6905</v>
      </c>
      <c r="B155" s="76">
        <v>2.0752999999999999</v>
      </c>
      <c r="C155" s="76">
        <v>3.2099999999999997E-2</v>
      </c>
      <c r="D155" s="76">
        <v>0.43319999999999997</v>
      </c>
      <c r="E155" s="76">
        <v>0.17100000000000001</v>
      </c>
      <c r="F155" s="73">
        <f t="shared" si="4"/>
        <v>2.7115999999999993</v>
      </c>
      <c r="G155" s="77">
        <f t="shared" si="5"/>
        <v>0.31814999999999999</v>
      </c>
      <c r="I155" s="81"/>
      <c r="J155" s="81"/>
      <c r="K155" s="81"/>
      <c r="L155" s="81"/>
      <c r="M155" s="81"/>
      <c r="N155" s="81"/>
      <c r="O155" s="81"/>
      <c r="P155" s="81"/>
    </row>
    <row r="156" spans="1:16" ht="12.75" customHeight="1">
      <c r="A156">
        <v>6906</v>
      </c>
      <c r="B156" s="76">
        <v>0</v>
      </c>
      <c r="C156" s="76">
        <v>0</v>
      </c>
      <c r="D156" s="76">
        <v>0.55030000000000001</v>
      </c>
      <c r="E156" s="76">
        <v>0</v>
      </c>
      <c r="F156" s="73">
        <f t="shared" si="4"/>
        <v>0.55030000000000001</v>
      </c>
      <c r="G156" s="76">
        <v>0</v>
      </c>
      <c r="I156" s="81"/>
      <c r="J156" s="81"/>
      <c r="K156" s="81"/>
      <c r="L156" s="81"/>
      <c r="M156" s="81"/>
      <c r="N156" s="81"/>
      <c r="O156" s="81"/>
      <c r="P156" s="81"/>
    </row>
    <row r="157" spans="1:16" ht="12.75" customHeight="1">
      <c r="A157">
        <v>6907</v>
      </c>
      <c r="B157" s="76">
        <v>1.0822000000000001</v>
      </c>
      <c r="C157" s="76">
        <v>1.61E-2</v>
      </c>
      <c r="D157" s="76">
        <v>0.66649999999999998</v>
      </c>
      <c r="E157" s="76">
        <v>0.17100000000000001</v>
      </c>
      <c r="F157" s="73">
        <f t="shared" si="4"/>
        <v>1.9358000000000002</v>
      </c>
      <c r="G157" s="77">
        <f t="shared" si="5"/>
        <v>0.42680000000000001</v>
      </c>
      <c r="I157" s="81"/>
      <c r="J157" s="81"/>
      <c r="K157" s="81"/>
      <c r="L157" s="81"/>
      <c r="M157" s="81"/>
      <c r="N157" s="81"/>
      <c r="O157" s="81"/>
      <c r="P157" s="81"/>
    </row>
    <row r="158" spans="1:16" ht="12.75" customHeight="1">
      <c r="A158">
        <v>6908</v>
      </c>
      <c r="B158" s="76">
        <v>0.59230000000000005</v>
      </c>
      <c r="C158" s="76">
        <v>8.8999999999999999E-3</v>
      </c>
      <c r="D158" s="76">
        <v>0.32650000000000001</v>
      </c>
      <c r="E158" s="76">
        <v>0.17100000000000001</v>
      </c>
      <c r="F158" s="73">
        <f t="shared" si="4"/>
        <v>1.0987</v>
      </c>
      <c r="G158" s="77">
        <f t="shared" si="5"/>
        <v>0.25320000000000004</v>
      </c>
      <c r="I158" s="81"/>
      <c r="J158" s="81"/>
      <c r="K158" s="81"/>
      <c r="L158" s="81"/>
      <c r="M158" s="81"/>
      <c r="N158" s="81"/>
      <c r="O158" s="81"/>
      <c r="P158" s="81"/>
    </row>
    <row r="159" spans="1:16" ht="12.75" customHeight="1">
      <c r="A159">
        <v>6909</v>
      </c>
      <c r="B159" s="76">
        <v>0.16489999999999999</v>
      </c>
      <c r="C159" s="76">
        <v>2.5000000000000001E-3</v>
      </c>
      <c r="D159" s="76">
        <v>9.0999999999999998E-2</v>
      </c>
      <c r="E159" s="76">
        <v>0.17100000000000001</v>
      </c>
      <c r="F159" s="73">
        <f t="shared" si="4"/>
        <v>0.4294</v>
      </c>
      <c r="G159" s="77">
        <f t="shared" si="5"/>
        <v>0.13225000000000001</v>
      </c>
      <c r="I159" s="81"/>
      <c r="J159" s="81"/>
      <c r="K159" s="81"/>
      <c r="L159" s="81"/>
      <c r="M159" s="81"/>
      <c r="N159" s="81"/>
      <c r="O159" s="81"/>
      <c r="P159" s="81"/>
    </row>
    <row r="160" spans="1:16" ht="12.75" customHeight="1">
      <c r="A160">
        <v>7100</v>
      </c>
      <c r="B160" s="76">
        <v>2.69E-2</v>
      </c>
      <c r="C160" s="76">
        <v>4.0000000000000002E-4</v>
      </c>
      <c r="D160" s="76">
        <v>1.12E-2</v>
      </c>
      <c r="E160" s="76">
        <v>0.17100000000000001</v>
      </c>
      <c r="F160" s="73">
        <f t="shared" si="4"/>
        <v>0.20950000000000002</v>
      </c>
      <c r="G160" s="77">
        <f t="shared" si="5"/>
        <v>9.1300000000000006E-2</v>
      </c>
      <c r="I160" s="81"/>
      <c r="J160" s="81"/>
      <c r="K160" s="81"/>
      <c r="L160" s="81"/>
      <c r="M160" s="81"/>
      <c r="N160" s="81"/>
      <c r="O160" s="81"/>
      <c r="P160" s="81"/>
    </row>
    <row r="161" spans="1:16" ht="12.75" customHeight="1">
      <c r="A161">
        <v>7101</v>
      </c>
      <c r="B161" s="76">
        <v>4.1599999999999998E-2</v>
      </c>
      <c r="C161" s="76">
        <v>5.9999999999999995E-4</v>
      </c>
      <c r="D161" s="76">
        <v>1.6E-2</v>
      </c>
      <c r="E161" s="76">
        <v>0.17100000000000001</v>
      </c>
      <c r="F161" s="73">
        <f t="shared" si="4"/>
        <v>0.22920000000000001</v>
      </c>
      <c r="G161" s="77">
        <f t="shared" si="5"/>
        <v>9.3800000000000008E-2</v>
      </c>
      <c r="I161" s="81"/>
      <c r="J161" s="81"/>
      <c r="K161" s="81"/>
      <c r="L161" s="81"/>
      <c r="M161" s="81"/>
      <c r="N161" s="81"/>
      <c r="O161" s="81"/>
      <c r="P161" s="81"/>
    </row>
    <row r="162" spans="1:16" ht="12.75" customHeight="1">
      <c r="A162">
        <v>7103</v>
      </c>
      <c r="B162" s="76">
        <v>1.8270999999999999</v>
      </c>
      <c r="C162" s="76">
        <v>2.8000000000000001E-2</v>
      </c>
      <c r="D162" s="76">
        <v>0.60560000000000003</v>
      </c>
      <c r="E162" s="76">
        <v>0.17100000000000001</v>
      </c>
      <c r="F162" s="73">
        <f t="shared" si="4"/>
        <v>2.6316999999999999</v>
      </c>
      <c r="G162" s="77">
        <f t="shared" si="5"/>
        <v>0.40230000000000005</v>
      </c>
      <c r="I162" s="81"/>
      <c r="J162" s="81"/>
      <c r="K162" s="81"/>
      <c r="L162" s="81"/>
      <c r="M162" s="81"/>
      <c r="N162" s="81"/>
      <c r="O162" s="81"/>
      <c r="P162" s="81"/>
    </row>
    <row r="163" spans="1:16" ht="12.75" customHeight="1">
      <c r="A163">
        <v>7104</v>
      </c>
      <c r="B163" s="76">
        <v>3.8899999999999997E-2</v>
      </c>
      <c r="C163" s="76">
        <v>5.9999999999999995E-4</v>
      </c>
      <c r="D163" s="76">
        <v>1.89E-2</v>
      </c>
      <c r="E163" s="76">
        <v>0.17100000000000001</v>
      </c>
      <c r="F163" s="73">
        <f t="shared" si="4"/>
        <v>0.22940000000000002</v>
      </c>
      <c r="G163" s="77">
        <f t="shared" si="5"/>
        <v>9.5250000000000001E-2</v>
      </c>
      <c r="I163" s="81"/>
      <c r="J163" s="81"/>
      <c r="K163" s="81"/>
      <c r="L163" s="81"/>
      <c r="M163" s="81"/>
      <c r="N163" s="81"/>
      <c r="O163" s="81"/>
      <c r="P163" s="81"/>
    </row>
    <row r="164" spans="1:16" ht="12.75" customHeight="1">
      <c r="A164">
        <v>7105</v>
      </c>
      <c r="B164" s="76">
        <v>2.6700000000000002E-2</v>
      </c>
      <c r="C164" s="76">
        <v>4.0000000000000002E-4</v>
      </c>
      <c r="D164" s="76">
        <v>1.32E-2</v>
      </c>
      <c r="E164" s="76">
        <v>0.17100000000000001</v>
      </c>
      <c r="F164" s="73">
        <f t="shared" si="4"/>
        <v>0.21130000000000002</v>
      </c>
      <c r="G164" s="77">
        <f t="shared" si="5"/>
        <v>9.2300000000000007E-2</v>
      </c>
      <c r="I164" s="81"/>
      <c r="J164" s="81"/>
      <c r="K164" s="81"/>
      <c r="L164" s="81"/>
      <c r="M164" s="81"/>
      <c r="N164" s="81"/>
      <c r="O164" s="81"/>
      <c r="P164" s="81"/>
    </row>
    <row r="165" spans="1:16" ht="12.75" customHeight="1">
      <c r="A165">
        <v>7106</v>
      </c>
      <c r="B165" s="76">
        <v>0.32650000000000001</v>
      </c>
      <c r="C165" s="76">
        <v>4.8999999999999998E-3</v>
      </c>
      <c r="D165" s="76">
        <v>0.20630000000000001</v>
      </c>
      <c r="E165" s="76">
        <v>0.17100000000000001</v>
      </c>
      <c r="F165" s="73">
        <f t="shared" si="4"/>
        <v>0.70870000000000011</v>
      </c>
      <c r="G165" s="77">
        <f t="shared" si="5"/>
        <v>0.19109999999999999</v>
      </c>
      <c r="I165" s="81"/>
      <c r="J165" s="81"/>
      <c r="K165" s="81"/>
      <c r="L165" s="81"/>
      <c r="M165" s="81"/>
      <c r="N165" s="81"/>
      <c r="O165" s="81"/>
      <c r="P165" s="81"/>
    </row>
    <row r="166" spans="1:16" ht="12.75" customHeight="1">
      <c r="A166">
        <v>7107</v>
      </c>
      <c r="B166" s="76">
        <v>0.60670000000000002</v>
      </c>
      <c r="C166" s="76">
        <v>9.1000000000000004E-3</v>
      </c>
      <c r="D166" s="76">
        <v>0.31369999999999998</v>
      </c>
      <c r="E166" s="76">
        <v>0.17100000000000001</v>
      </c>
      <c r="F166" s="73">
        <f t="shared" si="4"/>
        <v>1.1005</v>
      </c>
      <c r="G166" s="77">
        <f t="shared" si="5"/>
        <v>0.24690000000000001</v>
      </c>
      <c r="I166" s="81"/>
      <c r="J166" s="81"/>
      <c r="K166" s="81"/>
      <c r="L166" s="81"/>
      <c r="M166" s="81"/>
      <c r="N166" s="81"/>
      <c r="O166" s="81"/>
      <c r="P166" s="81"/>
    </row>
    <row r="167" spans="1:16" ht="12.75" customHeight="1">
      <c r="A167">
        <v>1304</v>
      </c>
      <c r="B167" s="76">
        <v>2.6100000000000002E-2</v>
      </c>
      <c r="C167" s="76">
        <v>4.0000000000000002E-4</v>
      </c>
      <c r="D167" s="76">
        <v>1.18E-2</v>
      </c>
      <c r="E167" s="76">
        <v>0.17100000000000001</v>
      </c>
      <c r="F167" s="73">
        <f>+SUM(B167:E167)</f>
        <v>0.20930000000000001</v>
      </c>
      <c r="G167" s="77">
        <f>+SUM(C167:E167)/2</f>
        <v>9.1600000000000001E-2</v>
      </c>
      <c r="J167" s="157"/>
      <c r="K167" s="157"/>
      <c r="L167" s="157"/>
      <c r="M167" s="157"/>
      <c r="N167" s="157"/>
      <c r="O167" s="157"/>
      <c r="P167" s="81"/>
    </row>
    <row r="168" spans="1:16" ht="12.75" customHeight="1">
      <c r="A168">
        <v>1305</v>
      </c>
      <c r="B168" s="76">
        <v>0.67530000000000001</v>
      </c>
      <c r="C168" s="76">
        <v>1.03E-2</v>
      </c>
      <c r="D168" s="76">
        <v>0.26600000000000001</v>
      </c>
      <c r="E168" s="76">
        <v>0.17100000000000001</v>
      </c>
      <c r="F168" s="73">
        <f t="shared" ref="F168:F231" si="6">+SUM(B168:E168)</f>
        <v>1.1226</v>
      </c>
      <c r="G168" s="77">
        <f t="shared" ref="G168:G231" si="7">+SUM(C168:E168)/2</f>
        <v>0.22365000000000002</v>
      </c>
      <c r="H168"/>
      <c r="I168" s="81"/>
      <c r="J168" s="81"/>
      <c r="K168" s="81"/>
      <c r="L168" s="81"/>
      <c r="M168" s="81"/>
      <c r="N168" s="81"/>
      <c r="O168" s="81"/>
      <c r="P168" s="81"/>
    </row>
    <row r="169" spans="1:16" ht="12.75" customHeight="1">
      <c r="A169">
        <v>1401</v>
      </c>
      <c r="B169" s="76">
        <v>0.40389999999999998</v>
      </c>
      <c r="C169" s="76">
        <v>6.0000000000000001E-3</v>
      </c>
      <c r="D169" s="76">
        <v>0.2893</v>
      </c>
      <c r="E169" s="76">
        <v>0.17100000000000001</v>
      </c>
      <c r="F169" s="73">
        <f t="shared" si="6"/>
        <v>0.87020000000000008</v>
      </c>
      <c r="G169" s="77">
        <f t="shared" si="7"/>
        <v>0.23315000000000002</v>
      </c>
      <c r="H169"/>
      <c r="I169" s="81"/>
      <c r="J169" s="81"/>
      <c r="K169" s="81"/>
      <c r="L169" s="81"/>
      <c r="M169" s="81"/>
      <c r="N169" s="81"/>
      <c r="O169" s="81"/>
      <c r="P169" s="81"/>
    </row>
    <row r="170" spans="1:16" ht="12.75" customHeight="1">
      <c r="A170">
        <v>1404</v>
      </c>
      <c r="B170" s="76">
        <v>1.0127999999999999</v>
      </c>
      <c r="C170" s="76">
        <v>1.5100000000000001E-2</v>
      </c>
      <c r="D170" s="76">
        <v>0.61629999999999996</v>
      </c>
      <c r="E170" s="76">
        <v>0.17100000000000001</v>
      </c>
      <c r="F170" s="73">
        <f t="shared" si="6"/>
        <v>1.8151999999999997</v>
      </c>
      <c r="G170" s="77">
        <f t="shared" si="7"/>
        <v>0.4012</v>
      </c>
      <c r="H170"/>
      <c r="I170" s="81"/>
      <c r="J170" s="81"/>
      <c r="K170" s="81"/>
      <c r="L170" s="81"/>
      <c r="M170" s="81"/>
      <c r="N170" s="81"/>
      <c r="O170" s="81"/>
      <c r="P170" s="81"/>
    </row>
    <row r="171" spans="1:16" ht="12.75" customHeight="1">
      <c r="A171">
        <v>1405</v>
      </c>
      <c r="B171" s="76">
        <v>1.0448</v>
      </c>
      <c r="C171" s="76">
        <v>1.5699999999999999E-2</v>
      </c>
      <c r="D171" s="76">
        <v>0.51780000000000004</v>
      </c>
      <c r="E171" s="76">
        <v>0.17100000000000001</v>
      </c>
      <c r="F171" s="73">
        <f t="shared" si="6"/>
        <v>1.7493000000000001</v>
      </c>
      <c r="G171" s="77">
        <f t="shared" si="7"/>
        <v>0.35225000000000006</v>
      </c>
      <c r="H171"/>
      <c r="I171" s="81"/>
      <c r="J171" s="81"/>
      <c r="K171" s="81"/>
      <c r="L171" s="81"/>
      <c r="M171" s="81"/>
      <c r="N171" s="81"/>
      <c r="O171" s="81"/>
      <c r="P171" s="81"/>
    </row>
    <row r="172" spans="1:16" ht="12.75" customHeight="1">
      <c r="A172">
        <v>1407</v>
      </c>
      <c r="B172" s="76">
        <v>0.88880000000000003</v>
      </c>
      <c r="C172" s="76">
        <v>1.34E-2</v>
      </c>
      <c r="D172" s="76">
        <v>0.4345</v>
      </c>
      <c r="E172" s="76">
        <v>0.17100000000000001</v>
      </c>
      <c r="F172" s="73">
        <f t="shared" si="6"/>
        <v>1.5077</v>
      </c>
      <c r="G172" s="77">
        <f t="shared" si="7"/>
        <v>0.30945</v>
      </c>
      <c r="H172"/>
      <c r="I172" s="81"/>
      <c r="J172" s="81"/>
      <c r="K172" s="81"/>
      <c r="L172" s="81"/>
      <c r="M172" s="81"/>
      <c r="N172" s="81"/>
      <c r="O172" s="81"/>
      <c r="P172" s="81"/>
    </row>
    <row r="173" spans="1:16" ht="12.75" customHeight="1">
      <c r="A173">
        <v>1501</v>
      </c>
      <c r="B173" s="76">
        <v>1.2413000000000001</v>
      </c>
      <c r="C173" s="76">
        <v>1.89E-2</v>
      </c>
      <c r="D173" s="76">
        <v>0.49170000000000003</v>
      </c>
      <c r="E173" s="76">
        <v>0.17100000000000001</v>
      </c>
      <c r="F173" s="73">
        <f t="shared" si="6"/>
        <v>1.9229000000000001</v>
      </c>
      <c r="G173" s="77">
        <f t="shared" si="7"/>
        <v>0.34080000000000005</v>
      </c>
      <c r="H173"/>
      <c r="I173" s="81"/>
      <c r="J173" s="81"/>
      <c r="K173" s="81"/>
      <c r="L173" s="81"/>
      <c r="M173" s="81"/>
      <c r="N173" s="81"/>
      <c r="O173" s="81"/>
      <c r="P173" s="81"/>
    </row>
    <row r="174" spans="1:16" ht="12.75" customHeight="1">
      <c r="A174">
        <v>1507</v>
      </c>
      <c r="B174" s="76">
        <v>0.59899999999999998</v>
      </c>
      <c r="C174" s="76">
        <v>8.9999999999999993E-3</v>
      </c>
      <c r="D174" s="76">
        <v>0.32690000000000002</v>
      </c>
      <c r="E174" s="76">
        <v>0.17100000000000001</v>
      </c>
      <c r="F174" s="73">
        <f t="shared" si="6"/>
        <v>1.1059000000000001</v>
      </c>
      <c r="G174" s="77">
        <f t="shared" si="7"/>
        <v>0.25345000000000001</v>
      </c>
      <c r="H174"/>
      <c r="I174" s="81"/>
      <c r="J174" s="81"/>
      <c r="K174" s="81"/>
      <c r="L174" s="81"/>
      <c r="M174" s="81"/>
      <c r="N174" s="81"/>
      <c r="O174" s="81"/>
      <c r="P174" s="81"/>
    </row>
    <row r="175" spans="1:16" ht="12.75" customHeight="1">
      <c r="A175">
        <v>1701</v>
      </c>
      <c r="B175" s="76">
        <v>1.1472</v>
      </c>
      <c r="C175" s="76">
        <v>1.7399999999999999E-2</v>
      </c>
      <c r="D175" s="76">
        <v>0.50129999999999997</v>
      </c>
      <c r="E175" s="76">
        <v>0.17100000000000001</v>
      </c>
      <c r="F175" s="73">
        <f t="shared" si="6"/>
        <v>1.8369000000000002</v>
      </c>
      <c r="G175" s="77">
        <f t="shared" si="7"/>
        <v>0.34484999999999999</v>
      </c>
      <c r="H175"/>
      <c r="I175" s="81"/>
      <c r="J175" s="81"/>
      <c r="K175" s="81"/>
      <c r="L175" s="81"/>
      <c r="M175" s="81"/>
      <c r="N175" s="81"/>
      <c r="O175" s="81"/>
      <c r="P175" s="81"/>
    </row>
    <row r="176" spans="1:16" ht="12.75" customHeight="1">
      <c r="A176">
        <v>1702</v>
      </c>
      <c r="B176" s="76">
        <v>2.0817999999999999</v>
      </c>
      <c r="C176" s="76">
        <v>3.2099999999999997E-2</v>
      </c>
      <c r="D176" s="76">
        <v>0.51029999999999998</v>
      </c>
      <c r="E176" s="76">
        <v>0.17100000000000001</v>
      </c>
      <c r="F176" s="73">
        <f t="shared" si="6"/>
        <v>2.7951999999999995</v>
      </c>
      <c r="G176" s="77">
        <f t="shared" si="7"/>
        <v>0.35670000000000002</v>
      </c>
      <c r="H176"/>
      <c r="I176" s="81"/>
      <c r="J176" s="81"/>
      <c r="K176" s="81"/>
      <c r="L176" s="81"/>
      <c r="M176" s="81"/>
      <c r="N176" s="81"/>
      <c r="O176" s="81"/>
      <c r="P176" s="81"/>
    </row>
    <row r="177" spans="1:16" ht="12.75" customHeight="1">
      <c r="A177">
        <v>1703</v>
      </c>
      <c r="B177" s="76">
        <v>1.4302999999999999</v>
      </c>
      <c r="C177" s="76">
        <v>2.1899999999999999E-2</v>
      </c>
      <c r="D177" s="76">
        <v>0.45860000000000001</v>
      </c>
      <c r="E177" s="76">
        <v>0.17100000000000001</v>
      </c>
      <c r="F177" s="73">
        <f t="shared" si="6"/>
        <v>2.0817999999999999</v>
      </c>
      <c r="G177" s="77">
        <f t="shared" si="7"/>
        <v>0.32574999999999998</v>
      </c>
      <c r="I177" s="81"/>
      <c r="J177" s="81"/>
      <c r="K177" s="81"/>
      <c r="L177" s="81"/>
      <c r="M177" s="81"/>
      <c r="N177" s="81"/>
      <c r="O177" s="81"/>
      <c r="P177" s="81"/>
    </row>
    <row r="178" spans="1:16" ht="12.75" customHeight="1">
      <c r="A178">
        <v>1704</v>
      </c>
      <c r="B178" s="76">
        <v>1.1472</v>
      </c>
      <c r="C178" s="76">
        <v>1.7399999999999999E-2</v>
      </c>
      <c r="D178" s="76">
        <v>0.50129999999999997</v>
      </c>
      <c r="E178" s="76">
        <v>0.17100000000000001</v>
      </c>
      <c r="F178" s="73">
        <f t="shared" si="6"/>
        <v>1.8369000000000002</v>
      </c>
      <c r="G178" s="77">
        <f t="shared" si="7"/>
        <v>0.34484999999999999</v>
      </c>
      <c r="I178" s="81"/>
      <c r="J178" s="81"/>
      <c r="K178" s="81"/>
      <c r="L178" s="81"/>
      <c r="M178" s="81"/>
      <c r="N178" s="81"/>
      <c r="O178" s="81"/>
      <c r="P178" s="81"/>
    </row>
    <row r="179" spans="1:16" ht="12.75" customHeight="1">
      <c r="A179">
        <v>1801</v>
      </c>
      <c r="B179" s="76">
        <v>0.83979999999999999</v>
      </c>
      <c r="C179" s="76">
        <v>1.2800000000000001E-2</v>
      </c>
      <c r="D179" s="76">
        <v>0.2994</v>
      </c>
      <c r="E179" s="76">
        <v>0.17100000000000001</v>
      </c>
      <c r="F179" s="73">
        <f t="shared" si="6"/>
        <v>1.3230000000000002</v>
      </c>
      <c r="G179" s="77">
        <f t="shared" si="7"/>
        <v>0.24159999999999998</v>
      </c>
      <c r="I179" s="81"/>
      <c r="J179" s="81"/>
      <c r="K179" s="81"/>
      <c r="L179" s="81"/>
      <c r="M179" s="81"/>
      <c r="N179" s="81"/>
      <c r="O179" s="81"/>
      <c r="P179" s="81"/>
    </row>
    <row r="180" spans="1:16" ht="12.75" customHeight="1">
      <c r="A180">
        <v>1802</v>
      </c>
      <c r="B180" s="76">
        <v>1.3436999999999999</v>
      </c>
      <c r="C180" s="76">
        <v>2.0500000000000001E-2</v>
      </c>
      <c r="D180" s="76">
        <v>0.47910000000000003</v>
      </c>
      <c r="E180" s="76">
        <v>0.17100000000000001</v>
      </c>
      <c r="F180" s="73">
        <f t="shared" si="6"/>
        <v>2.0143</v>
      </c>
      <c r="G180" s="77">
        <f t="shared" si="7"/>
        <v>0.33530000000000004</v>
      </c>
      <c r="I180" s="81"/>
      <c r="J180" s="81"/>
      <c r="K180" s="81"/>
      <c r="L180" s="81"/>
      <c r="M180" s="81"/>
      <c r="N180" s="81"/>
      <c r="O180" s="81"/>
      <c r="P180" s="81"/>
    </row>
    <row r="181" spans="1:16" ht="12.75" customHeight="1">
      <c r="A181">
        <v>2002</v>
      </c>
      <c r="B181" s="76">
        <v>1.0465</v>
      </c>
      <c r="C181" s="76">
        <v>1.5800000000000002E-2</v>
      </c>
      <c r="D181" s="76">
        <v>0.49540000000000001</v>
      </c>
      <c r="E181" s="76">
        <v>0.17100000000000001</v>
      </c>
      <c r="F181" s="73">
        <f t="shared" si="6"/>
        <v>1.7287000000000001</v>
      </c>
      <c r="G181" s="77">
        <f t="shared" si="7"/>
        <v>0.34110000000000001</v>
      </c>
      <c r="I181" s="81"/>
      <c r="J181" s="81"/>
      <c r="K181" s="81"/>
      <c r="L181" s="81"/>
      <c r="M181" s="81"/>
      <c r="N181" s="81"/>
      <c r="O181" s="81"/>
      <c r="P181" s="81"/>
    </row>
    <row r="182" spans="1:16" ht="12.75" customHeight="1">
      <c r="A182">
        <v>2004</v>
      </c>
      <c r="B182" s="76">
        <v>0.77710000000000001</v>
      </c>
      <c r="C182" s="76">
        <v>1.1599999999999999E-2</v>
      </c>
      <c r="D182" s="76">
        <v>0.48130000000000001</v>
      </c>
      <c r="E182" s="76">
        <v>0.17100000000000001</v>
      </c>
      <c r="F182" s="73">
        <f t="shared" si="6"/>
        <v>1.4410000000000001</v>
      </c>
      <c r="G182" s="77">
        <f t="shared" si="7"/>
        <v>0.33195000000000002</v>
      </c>
      <c r="I182" s="81"/>
      <c r="J182" s="81"/>
      <c r="K182" s="81"/>
      <c r="L182" s="81"/>
      <c r="M182" s="81"/>
      <c r="N182" s="81"/>
      <c r="O182" s="81"/>
      <c r="P182" s="81"/>
    </row>
    <row r="183" spans="1:16" ht="12.75" customHeight="1">
      <c r="A183">
        <v>2007</v>
      </c>
      <c r="B183" s="76">
        <v>0.93589999999999995</v>
      </c>
      <c r="C183" s="76">
        <v>1.41E-2</v>
      </c>
      <c r="D183" s="76">
        <v>0.48849999999999999</v>
      </c>
      <c r="E183" s="76">
        <v>0.17100000000000001</v>
      </c>
      <c r="F183" s="73">
        <f t="shared" si="6"/>
        <v>1.6094999999999999</v>
      </c>
      <c r="G183" s="77">
        <f t="shared" si="7"/>
        <v>0.33679999999999999</v>
      </c>
      <c r="I183" s="81"/>
      <c r="J183" s="81"/>
      <c r="K183" s="81"/>
      <c r="L183" s="81"/>
      <c r="M183" s="81"/>
      <c r="N183" s="81"/>
      <c r="O183" s="81"/>
      <c r="P183" s="81"/>
    </row>
    <row r="184" spans="1:16" ht="12.75" customHeight="1">
      <c r="A184">
        <v>2008</v>
      </c>
      <c r="B184" s="76">
        <v>0.3251</v>
      </c>
      <c r="C184" s="76">
        <v>4.8999999999999998E-3</v>
      </c>
      <c r="D184" s="76">
        <v>0.19209999999999999</v>
      </c>
      <c r="E184" s="76">
        <v>0.17100000000000001</v>
      </c>
      <c r="F184" s="73">
        <f t="shared" si="6"/>
        <v>0.69310000000000005</v>
      </c>
      <c r="G184" s="77">
        <f t="shared" si="7"/>
        <v>0.184</v>
      </c>
      <c r="I184" s="81"/>
      <c r="J184" s="81"/>
      <c r="K184" s="81"/>
      <c r="L184" s="81"/>
      <c r="M184" s="81"/>
      <c r="N184" s="81"/>
      <c r="O184" s="81"/>
      <c r="P184" s="81"/>
    </row>
    <row r="185" spans="1:16" ht="12.75" customHeight="1">
      <c r="A185">
        <v>2009</v>
      </c>
      <c r="B185" s="76">
        <v>0.50919999999999999</v>
      </c>
      <c r="C185" s="76">
        <v>7.6E-3</v>
      </c>
      <c r="D185" s="76">
        <v>0.33129999999999998</v>
      </c>
      <c r="E185" s="76">
        <v>0.17100000000000001</v>
      </c>
      <c r="F185" s="73">
        <f t="shared" si="6"/>
        <v>1.0191000000000001</v>
      </c>
      <c r="G185" s="77">
        <f t="shared" si="7"/>
        <v>0.25495000000000001</v>
      </c>
      <c r="I185" s="81"/>
      <c r="J185" s="81"/>
      <c r="K185" s="81"/>
      <c r="L185" s="81"/>
      <c r="M185" s="81"/>
      <c r="N185" s="81"/>
      <c r="O185" s="81"/>
      <c r="P185" s="81"/>
    </row>
    <row r="186" spans="1:16" ht="12.75" customHeight="1">
      <c r="A186">
        <v>2101</v>
      </c>
      <c r="B186" s="76">
        <v>0.85750000000000004</v>
      </c>
      <c r="C186" s="76">
        <v>1.2800000000000001E-2</v>
      </c>
      <c r="D186" s="76">
        <v>0.49399999999999999</v>
      </c>
      <c r="E186" s="76">
        <v>0.17100000000000001</v>
      </c>
      <c r="F186" s="73">
        <f t="shared" si="6"/>
        <v>1.5353000000000001</v>
      </c>
      <c r="G186" s="77">
        <f t="shared" si="7"/>
        <v>0.33890000000000003</v>
      </c>
      <c r="I186" s="81"/>
      <c r="J186" s="81"/>
      <c r="K186" s="81"/>
      <c r="L186" s="81"/>
      <c r="M186" s="81"/>
      <c r="N186" s="81"/>
      <c r="O186" s="81"/>
      <c r="P186" s="81"/>
    </row>
    <row r="187" spans="1:16" ht="12.75" customHeight="1">
      <c r="A187">
        <v>2102</v>
      </c>
      <c r="B187" s="76">
        <v>0.91869999999999996</v>
      </c>
      <c r="C187" s="76">
        <v>1.37E-2</v>
      </c>
      <c r="D187" s="76">
        <v>0.53839999999999999</v>
      </c>
      <c r="E187" s="76">
        <v>0.17100000000000001</v>
      </c>
      <c r="F187" s="73">
        <f t="shared" si="6"/>
        <v>1.6418000000000001</v>
      </c>
      <c r="G187" s="77">
        <f t="shared" si="7"/>
        <v>0.36155000000000004</v>
      </c>
      <c r="I187" s="81"/>
      <c r="J187" s="81"/>
      <c r="K187" s="81"/>
      <c r="L187" s="81"/>
      <c r="M187" s="81"/>
      <c r="N187" s="81"/>
      <c r="O187" s="81"/>
      <c r="P187" s="81"/>
    </row>
    <row r="188" spans="1:16" ht="12.75" customHeight="1">
      <c r="A188">
        <v>2103</v>
      </c>
      <c r="B188" s="76">
        <v>2.1598000000000002</v>
      </c>
      <c r="C188" s="76">
        <v>3.2599999999999997E-2</v>
      </c>
      <c r="D188" s="76">
        <v>0.99950000000000006</v>
      </c>
      <c r="E188" s="76">
        <v>0.17100000000000001</v>
      </c>
      <c r="F188" s="73">
        <f t="shared" si="6"/>
        <v>3.3629000000000002</v>
      </c>
      <c r="G188" s="77">
        <f t="shared" si="7"/>
        <v>0.60155000000000003</v>
      </c>
      <c r="I188" s="81"/>
      <c r="J188" s="81"/>
      <c r="K188" s="81"/>
      <c r="L188" s="81"/>
      <c r="M188" s="81"/>
      <c r="N188" s="81"/>
      <c r="O188" s="81"/>
      <c r="P188" s="81"/>
    </row>
    <row r="189" spans="1:16" ht="12.75" customHeight="1">
      <c r="A189">
        <v>2104</v>
      </c>
      <c r="B189" s="76">
        <v>0.39529999999999998</v>
      </c>
      <c r="C189" s="76">
        <v>5.5999999999999999E-3</v>
      </c>
      <c r="D189" s="76">
        <v>0.40279999999999999</v>
      </c>
      <c r="E189" s="76">
        <v>0.17100000000000001</v>
      </c>
      <c r="F189" s="73">
        <f t="shared" si="6"/>
        <v>0.97470000000000001</v>
      </c>
      <c r="G189" s="77">
        <f t="shared" si="7"/>
        <v>0.28970000000000001</v>
      </c>
      <c r="I189" s="81"/>
      <c r="J189" s="81"/>
      <c r="K189" s="81"/>
      <c r="L189" s="81"/>
      <c r="M189" s="81"/>
      <c r="N189" s="81"/>
      <c r="O189" s="81"/>
      <c r="P189" s="81"/>
    </row>
    <row r="190" spans="1:16" ht="12.75" customHeight="1">
      <c r="A190">
        <v>2105</v>
      </c>
      <c r="B190" s="76">
        <v>1.0526</v>
      </c>
      <c r="C190" s="76">
        <v>1.5900000000000001E-2</v>
      </c>
      <c r="D190" s="76">
        <v>0.48259999999999997</v>
      </c>
      <c r="E190" s="76">
        <v>0.17100000000000001</v>
      </c>
      <c r="F190" s="73">
        <f t="shared" si="6"/>
        <v>1.7221</v>
      </c>
      <c r="G190" s="77">
        <f t="shared" si="7"/>
        <v>0.33474999999999999</v>
      </c>
      <c r="I190" s="81"/>
      <c r="J190" s="81"/>
      <c r="K190" s="81"/>
      <c r="L190" s="81"/>
      <c r="M190" s="81"/>
      <c r="N190" s="81"/>
      <c r="O190" s="81"/>
      <c r="P190" s="81"/>
    </row>
    <row r="191" spans="1:16" ht="12.75" customHeight="1">
      <c r="A191">
        <v>2106</v>
      </c>
      <c r="B191" s="76">
        <v>0.71550000000000002</v>
      </c>
      <c r="C191" s="76">
        <v>1.0699999999999999E-2</v>
      </c>
      <c r="D191" s="76">
        <v>0.42849999999999999</v>
      </c>
      <c r="E191" s="76">
        <v>0.17100000000000001</v>
      </c>
      <c r="F191" s="73">
        <f t="shared" si="6"/>
        <v>1.3257000000000001</v>
      </c>
      <c r="G191" s="77">
        <f t="shared" si="7"/>
        <v>0.30509999999999998</v>
      </c>
      <c r="I191" s="81"/>
      <c r="J191" s="81"/>
      <c r="K191" s="81"/>
      <c r="L191" s="81"/>
      <c r="M191" s="81"/>
      <c r="N191" s="81"/>
      <c r="O191" s="81"/>
      <c r="P191" s="81"/>
    </row>
    <row r="192" spans="1:16" ht="12.75" customHeight="1">
      <c r="A192">
        <v>2201</v>
      </c>
      <c r="B192" s="76">
        <v>0.41909999999999997</v>
      </c>
      <c r="C192" s="76">
        <v>6.1999999999999998E-3</v>
      </c>
      <c r="D192" s="76">
        <v>0.3135</v>
      </c>
      <c r="E192" s="76">
        <v>0.17100000000000001</v>
      </c>
      <c r="F192" s="73">
        <f t="shared" si="6"/>
        <v>0.90979999999999994</v>
      </c>
      <c r="G192" s="77">
        <f t="shared" si="7"/>
        <v>0.24535000000000001</v>
      </c>
      <c r="I192" s="81"/>
      <c r="J192" s="81"/>
      <c r="K192" s="81"/>
      <c r="L192" s="81"/>
      <c r="M192" s="81"/>
      <c r="N192" s="81"/>
      <c r="O192" s="81"/>
      <c r="P192" s="81"/>
    </row>
    <row r="193" spans="1:16" ht="12.75" customHeight="1">
      <c r="A193">
        <v>2202</v>
      </c>
      <c r="B193" s="76">
        <v>0.99080000000000001</v>
      </c>
      <c r="C193" s="76">
        <v>1.49E-2</v>
      </c>
      <c r="D193" s="76">
        <v>0.47570000000000001</v>
      </c>
      <c r="E193" s="76">
        <v>0.17100000000000001</v>
      </c>
      <c r="F193" s="73">
        <f t="shared" si="6"/>
        <v>1.6524000000000001</v>
      </c>
      <c r="G193" s="77">
        <f t="shared" si="7"/>
        <v>0.33080000000000004</v>
      </c>
      <c r="I193" s="81"/>
      <c r="J193" s="81"/>
      <c r="K193" s="81"/>
      <c r="L193" s="81"/>
      <c r="M193" s="81"/>
      <c r="N193" s="81"/>
      <c r="O193" s="81"/>
      <c r="P193" s="81"/>
    </row>
    <row r="194" spans="1:16" ht="12.75" customHeight="1">
      <c r="A194">
        <v>2203</v>
      </c>
      <c r="B194" s="76">
        <v>0.65980000000000005</v>
      </c>
      <c r="C194" s="76">
        <v>9.7999999999999997E-3</v>
      </c>
      <c r="D194" s="76">
        <v>0.4355</v>
      </c>
      <c r="E194" s="76">
        <v>0.17100000000000001</v>
      </c>
      <c r="F194" s="73">
        <f t="shared" si="6"/>
        <v>1.2761000000000002</v>
      </c>
      <c r="G194" s="77">
        <f t="shared" si="7"/>
        <v>0.30814999999999998</v>
      </c>
      <c r="I194" s="81"/>
      <c r="J194" s="81"/>
      <c r="K194" s="81"/>
      <c r="L194" s="81"/>
      <c r="M194" s="81"/>
      <c r="N194" s="81"/>
      <c r="O194" s="81"/>
      <c r="P194" s="81"/>
    </row>
    <row r="195" spans="1:16" ht="12.75" customHeight="1">
      <c r="A195">
        <v>2204</v>
      </c>
      <c r="B195" s="76">
        <v>0.41909999999999997</v>
      </c>
      <c r="C195" s="76">
        <v>6.1999999999999998E-3</v>
      </c>
      <c r="D195" s="76">
        <v>0.3135</v>
      </c>
      <c r="E195" s="76">
        <v>0.17100000000000001</v>
      </c>
      <c r="F195" s="73">
        <f t="shared" si="6"/>
        <v>0.90979999999999994</v>
      </c>
      <c r="G195" s="77">
        <f t="shared" si="7"/>
        <v>0.24535000000000001</v>
      </c>
      <c r="I195" s="81"/>
      <c r="J195" s="81"/>
      <c r="K195" s="81"/>
      <c r="L195" s="81"/>
      <c r="M195" s="81"/>
      <c r="N195" s="81"/>
      <c r="O195" s="81"/>
      <c r="P195" s="81"/>
    </row>
    <row r="196" spans="1:16" ht="12.75" customHeight="1">
      <c r="A196">
        <v>2401</v>
      </c>
      <c r="B196" s="76">
        <v>0.65500000000000003</v>
      </c>
      <c r="C196" s="76">
        <v>9.9000000000000008E-3</v>
      </c>
      <c r="D196" s="76">
        <v>0.2959</v>
      </c>
      <c r="E196" s="76">
        <v>0.17100000000000001</v>
      </c>
      <c r="F196" s="73">
        <f t="shared" si="6"/>
        <v>1.1318000000000001</v>
      </c>
      <c r="G196" s="77">
        <f t="shared" si="7"/>
        <v>0.2384</v>
      </c>
      <c r="I196" s="81"/>
      <c r="J196" s="81"/>
      <c r="K196" s="81"/>
      <c r="L196" s="81"/>
      <c r="M196" s="81"/>
      <c r="N196" s="81"/>
      <c r="O196" s="81"/>
      <c r="P196" s="81"/>
    </row>
    <row r="197" spans="1:16" ht="12.75" customHeight="1">
      <c r="A197">
        <v>2903</v>
      </c>
      <c r="B197" s="76">
        <v>0.78739999999999999</v>
      </c>
      <c r="C197" s="76">
        <v>1.17E-2</v>
      </c>
      <c r="D197" s="76">
        <v>0.51929999999999998</v>
      </c>
      <c r="E197" s="76">
        <v>0.17100000000000001</v>
      </c>
      <c r="F197" s="73">
        <f t="shared" si="6"/>
        <v>1.4894000000000001</v>
      </c>
      <c r="G197" s="77">
        <f t="shared" si="7"/>
        <v>0.35100000000000003</v>
      </c>
      <c r="I197" s="81"/>
      <c r="J197" s="81"/>
      <c r="K197" s="81"/>
      <c r="L197" s="81"/>
      <c r="M197" s="81"/>
      <c r="N197" s="81"/>
      <c r="O197" s="81"/>
      <c r="P197" s="81"/>
    </row>
    <row r="198" spans="1:16" ht="12.75" customHeight="1">
      <c r="A198">
        <v>2904</v>
      </c>
      <c r="B198" s="76">
        <v>0.97230000000000005</v>
      </c>
      <c r="C198" s="76">
        <v>1.47E-2</v>
      </c>
      <c r="D198" s="76">
        <v>0.44519999999999998</v>
      </c>
      <c r="E198" s="76">
        <v>0.17100000000000001</v>
      </c>
      <c r="F198" s="73">
        <f t="shared" si="6"/>
        <v>1.6032000000000002</v>
      </c>
      <c r="G198" s="77">
        <f t="shared" si="7"/>
        <v>0.31545000000000001</v>
      </c>
      <c r="I198" s="81"/>
      <c r="J198" s="81"/>
      <c r="K198" s="81"/>
      <c r="L198" s="81"/>
      <c r="M198" s="81"/>
      <c r="N198" s="81"/>
      <c r="O198" s="81"/>
      <c r="P198" s="81"/>
    </row>
    <row r="199" spans="1:16" ht="12.75" customHeight="1">
      <c r="A199">
        <v>2905</v>
      </c>
      <c r="B199" s="76">
        <v>0.70569999999999999</v>
      </c>
      <c r="C199" s="76">
        <v>1.0500000000000001E-2</v>
      </c>
      <c r="D199" s="76">
        <v>0.45590000000000003</v>
      </c>
      <c r="E199" s="76">
        <v>0.17100000000000001</v>
      </c>
      <c r="F199" s="73">
        <f t="shared" si="6"/>
        <v>1.3431</v>
      </c>
      <c r="G199" s="77">
        <f t="shared" si="7"/>
        <v>0.31870000000000004</v>
      </c>
      <c r="I199" s="81"/>
      <c r="J199" s="81"/>
      <c r="K199" s="81"/>
      <c r="L199" s="81"/>
      <c r="M199" s="81"/>
      <c r="N199" s="81"/>
      <c r="O199" s="81"/>
      <c r="P199" s="81"/>
    </row>
    <row r="200" spans="1:16" ht="12.75" customHeight="1">
      <c r="A200">
        <v>2906</v>
      </c>
      <c r="B200" s="76">
        <v>0.78790000000000004</v>
      </c>
      <c r="C200" s="76">
        <v>1.18E-2</v>
      </c>
      <c r="D200" s="76">
        <v>0.46710000000000002</v>
      </c>
      <c r="E200" s="76">
        <v>0.17100000000000001</v>
      </c>
      <c r="F200" s="73">
        <f t="shared" si="6"/>
        <v>1.4378000000000002</v>
      </c>
      <c r="G200" s="77">
        <f t="shared" si="7"/>
        <v>0.32495000000000002</v>
      </c>
      <c r="I200" s="81"/>
      <c r="J200" s="81"/>
      <c r="K200" s="81"/>
      <c r="L200" s="81"/>
      <c r="M200" s="81"/>
      <c r="N200" s="81"/>
      <c r="O200" s="81"/>
      <c r="P200" s="81"/>
    </row>
    <row r="201" spans="1:16" ht="12.75" customHeight="1">
      <c r="A201">
        <v>2907</v>
      </c>
      <c r="B201" s="76">
        <v>0.5454</v>
      </c>
      <c r="C201" s="76">
        <v>8.0000000000000002E-3</v>
      </c>
      <c r="D201" s="76">
        <v>0.38490000000000002</v>
      </c>
      <c r="E201" s="76">
        <v>0.17100000000000001</v>
      </c>
      <c r="F201" s="73">
        <f t="shared" si="6"/>
        <v>1.1093</v>
      </c>
      <c r="G201" s="77">
        <f t="shared" si="7"/>
        <v>0.28195000000000003</v>
      </c>
      <c r="I201" s="81"/>
      <c r="J201" s="81"/>
      <c r="K201" s="81"/>
      <c r="L201" s="81"/>
      <c r="M201" s="81"/>
      <c r="N201" s="81"/>
      <c r="O201" s="81"/>
      <c r="P201" s="81"/>
    </row>
    <row r="202" spans="1:16" ht="12.75" customHeight="1">
      <c r="A202">
        <v>2908</v>
      </c>
      <c r="B202" s="76">
        <v>1.0307999999999999</v>
      </c>
      <c r="C202" s="76">
        <v>1.5299999999999999E-2</v>
      </c>
      <c r="D202" s="76">
        <v>0.68100000000000005</v>
      </c>
      <c r="E202" s="76">
        <v>0.17100000000000001</v>
      </c>
      <c r="F202" s="73">
        <f t="shared" si="6"/>
        <v>1.8981000000000001</v>
      </c>
      <c r="G202" s="77">
        <f t="shared" si="7"/>
        <v>0.43365000000000004</v>
      </c>
      <c r="I202" s="81"/>
      <c r="J202" s="81"/>
      <c r="K202" s="81"/>
      <c r="L202" s="81"/>
      <c r="M202" s="81"/>
      <c r="N202" s="81"/>
      <c r="O202" s="81"/>
      <c r="P202" s="81"/>
    </row>
    <row r="203" spans="1:16" ht="12.75" customHeight="1">
      <c r="A203">
        <v>2909</v>
      </c>
      <c r="B203" s="76">
        <v>0.55020000000000002</v>
      </c>
      <c r="C203" s="76">
        <v>8.0999999999999996E-3</v>
      </c>
      <c r="D203" s="76">
        <v>0.38969999999999999</v>
      </c>
      <c r="E203" s="76">
        <v>0.17100000000000001</v>
      </c>
      <c r="F203" s="73">
        <f t="shared" si="6"/>
        <v>1.119</v>
      </c>
      <c r="G203" s="77">
        <f t="shared" si="7"/>
        <v>0.28439999999999999</v>
      </c>
      <c r="I203" s="81"/>
      <c r="J203" s="81"/>
      <c r="K203" s="81"/>
      <c r="L203" s="81"/>
      <c r="M203" s="81"/>
      <c r="N203" s="81"/>
      <c r="O203" s="81"/>
      <c r="P203" s="81"/>
    </row>
    <row r="204" spans="1:16" ht="12.75" customHeight="1">
      <c r="A204">
        <v>3101</v>
      </c>
      <c r="B204" s="76">
        <v>1.0273000000000001</v>
      </c>
      <c r="C204" s="76">
        <v>1.55E-2</v>
      </c>
      <c r="D204" s="76">
        <v>0.51</v>
      </c>
      <c r="E204" s="76">
        <v>0.17100000000000001</v>
      </c>
      <c r="F204" s="73">
        <f t="shared" si="6"/>
        <v>1.7238000000000002</v>
      </c>
      <c r="G204" s="77">
        <f t="shared" si="7"/>
        <v>0.34825</v>
      </c>
      <c r="I204" s="81"/>
      <c r="J204" s="81"/>
      <c r="K204" s="81"/>
      <c r="L204" s="81"/>
      <c r="M204" s="81"/>
      <c r="N204" s="81"/>
      <c r="O204" s="81"/>
      <c r="P204" s="81"/>
    </row>
    <row r="205" spans="1:16" ht="12.75" customHeight="1">
      <c r="A205">
        <v>3102</v>
      </c>
      <c r="B205" s="76">
        <v>0.4229</v>
      </c>
      <c r="C205" s="76">
        <v>6.4000000000000003E-3</v>
      </c>
      <c r="D205" s="76">
        <v>0.18229999999999999</v>
      </c>
      <c r="E205" s="76">
        <v>0.17100000000000001</v>
      </c>
      <c r="F205" s="73">
        <f t="shared" si="6"/>
        <v>0.78260000000000007</v>
      </c>
      <c r="G205" s="77">
        <f t="shared" si="7"/>
        <v>0.17985000000000001</v>
      </c>
      <c r="I205" s="81"/>
      <c r="J205" s="81"/>
      <c r="K205" s="81"/>
      <c r="L205" s="81"/>
      <c r="M205" s="81"/>
      <c r="N205" s="81"/>
      <c r="O205" s="81"/>
      <c r="P205" s="81"/>
    </row>
    <row r="206" spans="1:16" ht="12.75" customHeight="1">
      <c r="A206">
        <v>3103</v>
      </c>
      <c r="B206" s="76">
        <v>0.50260000000000005</v>
      </c>
      <c r="C206" s="76">
        <v>7.6E-3</v>
      </c>
      <c r="D206" s="76">
        <v>0.24340000000000001</v>
      </c>
      <c r="E206" s="76">
        <v>0.17100000000000001</v>
      </c>
      <c r="F206" s="73">
        <f t="shared" si="6"/>
        <v>0.92460000000000009</v>
      </c>
      <c r="G206" s="77">
        <f t="shared" si="7"/>
        <v>0.21100000000000002</v>
      </c>
      <c r="I206" s="81"/>
      <c r="J206" s="81"/>
      <c r="K206" s="81"/>
      <c r="L206" s="81"/>
      <c r="M206" s="81"/>
      <c r="N206" s="81"/>
      <c r="O206" s="81"/>
      <c r="P206" s="81"/>
    </row>
    <row r="207" spans="1:16" ht="12.75" customHeight="1">
      <c r="A207">
        <v>3104</v>
      </c>
      <c r="B207" s="76">
        <v>0.94769999999999999</v>
      </c>
      <c r="C207" s="76">
        <v>1.41E-2</v>
      </c>
      <c r="D207" s="76">
        <v>0.60519999999999996</v>
      </c>
      <c r="E207" s="76">
        <v>0.17100000000000001</v>
      </c>
      <c r="F207" s="73">
        <f t="shared" si="6"/>
        <v>1.738</v>
      </c>
      <c r="G207" s="77">
        <f t="shared" si="7"/>
        <v>0.39515</v>
      </c>
      <c r="I207" s="81"/>
      <c r="J207" s="81"/>
      <c r="K207" s="81"/>
      <c r="L207" s="81"/>
      <c r="M207" s="81"/>
      <c r="N207" s="81"/>
      <c r="O207" s="81"/>
      <c r="P207" s="81"/>
    </row>
    <row r="208" spans="1:16" ht="12.75" customHeight="1">
      <c r="A208">
        <v>3105</v>
      </c>
      <c r="B208" s="76">
        <v>1.1487000000000001</v>
      </c>
      <c r="C208" s="76">
        <v>1.7000000000000001E-2</v>
      </c>
      <c r="D208" s="76">
        <v>0.753</v>
      </c>
      <c r="E208" s="76">
        <v>0.17100000000000001</v>
      </c>
      <c r="F208" s="73">
        <f t="shared" si="6"/>
        <v>2.0896999999999997</v>
      </c>
      <c r="G208" s="77">
        <f t="shared" si="7"/>
        <v>0.47050000000000003</v>
      </c>
      <c r="I208" s="81"/>
      <c r="J208" s="81"/>
      <c r="K208" s="81"/>
      <c r="L208" s="81"/>
      <c r="M208" s="81"/>
      <c r="N208" s="81"/>
      <c r="O208" s="81"/>
      <c r="P208" s="81"/>
    </row>
    <row r="209" spans="1:16" ht="12.75" customHeight="1">
      <c r="A209">
        <v>3303</v>
      </c>
      <c r="B209" s="76">
        <v>0.52939999999999998</v>
      </c>
      <c r="C209" s="76">
        <v>7.9000000000000008E-3</v>
      </c>
      <c r="D209" s="76">
        <v>0.28389999999999999</v>
      </c>
      <c r="E209" s="76">
        <v>0.17100000000000001</v>
      </c>
      <c r="F209" s="73">
        <f t="shared" si="6"/>
        <v>0.99219999999999997</v>
      </c>
      <c r="G209" s="77">
        <f t="shared" si="7"/>
        <v>0.23139999999999999</v>
      </c>
      <c r="I209" s="81"/>
      <c r="J209" s="81"/>
      <c r="K209" s="81"/>
      <c r="L209" s="81"/>
      <c r="M209" s="81"/>
      <c r="N209" s="81"/>
      <c r="O209" s="81"/>
      <c r="P209" s="81"/>
    </row>
    <row r="210" spans="1:16" ht="12.75" customHeight="1">
      <c r="A210">
        <v>3304</v>
      </c>
      <c r="B210" s="76">
        <v>0.9375</v>
      </c>
      <c r="C210" s="76">
        <v>1.3899999999999999E-2</v>
      </c>
      <c r="D210" s="76">
        <v>0.58750000000000002</v>
      </c>
      <c r="E210" s="76">
        <v>0.17100000000000001</v>
      </c>
      <c r="F210" s="73">
        <f t="shared" si="6"/>
        <v>1.7099</v>
      </c>
      <c r="G210" s="77">
        <f t="shared" si="7"/>
        <v>0.38620000000000004</v>
      </c>
      <c r="I210" s="81"/>
      <c r="J210" s="81"/>
      <c r="K210" s="81"/>
      <c r="L210" s="81"/>
      <c r="M210" s="81"/>
      <c r="N210" s="81"/>
      <c r="O210" s="81"/>
      <c r="P210" s="81"/>
    </row>
    <row r="211" spans="1:16" ht="12.75" customHeight="1">
      <c r="A211">
        <v>3309</v>
      </c>
      <c r="B211" s="76">
        <v>0.55230000000000001</v>
      </c>
      <c r="C211" s="76">
        <v>8.3000000000000001E-3</v>
      </c>
      <c r="D211" s="76">
        <v>0.27629999999999999</v>
      </c>
      <c r="E211" s="76">
        <v>0.17100000000000001</v>
      </c>
      <c r="F211" s="73">
        <f t="shared" si="6"/>
        <v>1.0079</v>
      </c>
      <c r="G211" s="77">
        <f t="shared" si="7"/>
        <v>0.2278</v>
      </c>
      <c r="I211" s="81"/>
      <c r="J211" s="81"/>
      <c r="K211" s="81"/>
      <c r="L211" s="81"/>
      <c r="M211" s="81"/>
      <c r="N211" s="81"/>
      <c r="O211" s="81"/>
      <c r="P211" s="81"/>
    </row>
    <row r="212" spans="1:16" ht="12.75" customHeight="1">
      <c r="A212">
        <v>3402</v>
      </c>
      <c r="B212" s="76">
        <v>0.59379999999999999</v>
      </c>
      <c r="C212" s="76">
        <v>8.8999999999999999E-3</v>
      </c>
      <c r="D212" s="76">
        <v>0.33929999999999999</v>
      </c>
      <c r="E212" s="76">
        <v>0.17100000000000001</v>
      </c>
      <c r="F212" s="73">
        <f t="shared" si="6"/>
        <v>1.113</v>
      </c>
      <c r="G212" s="77">
        <f t="shared" si="7"/>
        <v>0.2596</v>
      </c>
      <c r="I212" s="81"/>
      <c r="J212" s="81"/>
      <c r="K212" s="81"/>
      <c r="L212" s="81"/>
      <c r="M212" s="81"/>
      <c r="N212" s="81"/>
      <c r="O212" s="81"/>
      <c r="P212" s="81"/>
    </row>
    <row r="213" spans="1:16" ht="12.75" customHeight="1">
      <c r="A213">
        <v>3403</v>
      </c>
      <c r="B213" s="76">
        <v>0.2021</v>
      </c>
      <c r="C213" s="76">
        <v>3.0000000000000001E-3</v>
      </c>
      <c r="D213" s="76">
        <v>0.1016</v>
      </c>
      <c r="E213" s="76">
        <v>0.17100000000000001</v>
      </c>
      <c r="F213" s="73">
        <f t="shared" si="6"/>
        <v>0.47770000000000001</v>
      </c>
      <c r="G213" s="77">
        <f t="shared" si="7"/>
        <v>0.13780000000000001</v>
      </c>
      <c r="I213" s="81"/>
      <c r="J213" s="81"/>
      <c r="K213" s="81"/>
      <c r="L213" s="81"/>
      <c r="M213" s="81"/>
      <c r="N213" s="81"/>
      <c r="O213" s="81"/>
      <c r="P213" s="81"/>
    </row>
    <row r="214" spans="1:16" ht="12.75" customHeight="1">
      <c r="A214">
        <v>3404</v>
      </c>
      <c r="B214" s="76">
        <v>0.77490000000000003</v>
      </c>
      <c r="C214" s="76">
        <v>1.1599999999999999E-2</v>
      </c>
      <c r="D214" s="76">
        <v>0.40010000000000001</v>
      </c>
      <c r="E214" s="76">
        <v>0.17100000000000001</v>
      </c>
      <c r="F214" s="73">
        <f t="shared" si="6"/>
        <v>1.3575999999999999</v>
      </c>
      <c r="G214" s="77">
        <f t="shared" si="7"/>
        <v>0.29135</v>
      </c>
      <c r="I214" s="81"/>
      <c r="J214" s="81"/>
      <c r="K214" s="81"/>
      <c r="L214" s="81"/>
      <c r="M214" s="81"/>
      <c r="N214" s="81"/>
      <c r="O214" s="81"/>
      <c r="P214" s="81"/>
    </row>
    <row r="215" spans="1:16" ht="12.75" customHeight="1">
      <c r="A215">
        <v>3405</v>
      </c>
      <c r="B215" s="76">
        <v>0.3629</v>
      </c>
      <c r="C215" s="76">
        <v>5.4000000000000003E-3</v>
      </c>
      <c r="D215" s="76">
        <v>0.2041</v>
      </c>
      <c r="E215" s="76">
        <v>0.17100000000000001</v>
      </c>
      <c r="F215" s="73">
        <f t="shared" si="6"/>
        <v>0.74340000000000006</v>
      </c>
      <c r="G215" s="77">
        <f t="shared" si="7"/>
        <v>0.19025</v>
      </c>
      <c r="I215" s="81"/>
      <c r="J215" s="81"/>
      <c r="K215" s="81"/>
      <c r="L215" s="81"/>
      <c r="M215" s="81"/>
      <c r="N215" s="81"/>
      <c r="O215" s="81"/>
      <c r="P215" s="81"/>
    </row>
    <row r="216" spans="1:16" ht="12.75" customHeight="1">
      <c r="A216">
        <v>3406</v>
      </c>
      <c r="B216" s="76">
        <v>0.3448</v>
      </c>
      <c r="C216" s="76">
        <v>5.1999999999999998E-3</v>
      </c>
      <c r="D216" s="76">
        <v>0.2</v>
      </c>
      <c r="E216" s="76">
        <v>0.17100000000000001</v>
      </c>
      <c r="F216" s="73">
        <f t="shared" si="6"/>
        <v>0.72100000000000009</v>
      </c>
      <c r="G216" s="77">
        <f t="shared" si="7"/>
        <v>0.18810000000000002</v>
      </c>
      <c r="I216" s="81"/>
      <c r="J216" s="81"/>
      <c r="K216" s="81"/>
      <c r="L216" s="81"/>
      <c r="M216" s="81"/>
      <c r="N216" s="81"/>
      <c r="O216" s="81"/>
      <c r="P216" s="81"/>
    </row>
    <row r="217" spans="1:16" ht="12.75" customHeight="1">
      <c r="A217">
        <v>3407</v>
      </c>
      <c r="B217" s="76">
        <v>1.3048</v>
      </c>
      <c r="C217" s="76">
        <v>1.9900000000000001E-2</v>
      </c>
      <c r="D217" s="76">
        <v>0.50339999999999996</v>
      </c>
      <c r="E217" s="76">
        <v>0.17100000000000001</v>
      </c>
      <c r="F217" s="73">
        <f t="shared" si="6"/>
        <v>1.9991000000000001</v>
      </c>
      <c r="G217" s="77">
        <f t="shared" si="7"/>
        <v>0.34715000000000001</v>
      </c>
      <c r="I217" s="81"/>
      <c r="J217" s="81"/>
      <c r="K217" s="81"/>
      <c r="L217" s="81"/>
      <c r="M217" s="81"/>
      <c r="N217" s="81"/>
      <c r="O217" s="81"/>
      <c r="P217" s="81"/>
    </row>
    <row r="218" spans="1:16" ht="12.75" customHeight="1">
      <c r="A218">
        <v>3408</v>
      </c>
      <c r="B218" s="76">
        <v>0.38190000000000002</v>
      </c>
      <c r="C218" s="76">
        <v>5.7999999999999996E-3</v>
      </c>
      <c r="D218" s="76">
        <v>0.1759</v>
      </c>
      <c r="E218" s="76">
        <v>0.17100000000000001</v>
      </c>
      <c r="F218" s="73">
        <f t="shared" si="6"/>
        <v>0.73460000000000014</v>
      </c>
      <c r="G218" s="77">
        <f t="shared" si="7"/>
        <v>0.17635000000000001</v>
      </c>
      <c r="I218" s="81"/>
      <c r="J218" s="81"/>
      <c r="K218" s="81"/>
      <c r="L218" s="81"/>
      <c r="M218" s="81"/>
      <c r="N218" s="81"/>
      <c r="O218" s="81"/>
      <c r="P218" s="81"/>
    </row>
    <row r="219" spans="1:16" ht="12.75" customHeight="1">
      <c r="A219">
        <v>3409</v>
      </c>
      <c r="B219" s="76">
        <v>0.21279999999999999</v>
      </c>
      <c r="C219" s="76">
        <v>3.2000000000000002E-3</v>
      </c>
      <c r="D219" s="76">
        <v>0.13719999999999999</v>
      </c>
      <c r="E219" s="76">
        <v>0.17100000000000001</v>
      </c>
      <c r="F219" s="73">
        <f t="shared" si="6"/>
        <v>0.5242</v>
      </c>
      <c r="G219" s="77">
        <f t="shared" si="7"/>
        <v>0.15570000000000001</v>
      </c>
      <c r="I219" s="81"/>
      <c r="J219" s="81"/>
      <c r="K219" s="81"/>
      <c r="L219" s="81"/>
      <c r="M219" s="81"/>
      <c r="N219" s="81"/>
      <c r="O219" s="81"/>
      <c r="P219" s="81"/>
    </row>
    <row r="220" spans="1:16" ht="12.75" customHeight="1">
      <c r="A220">
        <v>3410</v>
      </c>
      <c r="B220" s="76">
        <v>0.21279999999999999</v>
      </c>
      <c r="C220" s="76">
        <v>3.2000000000000002E-3</v>
      </c>
      <c r="D220" s="76">
        <v>0.13719999999999999</v>
      </c>
      <c r="E220" s="76">
        <v>0.17100000000000001</v>
      </c>
      <c r="F220" s="73">
        <f t="shared" si="6"/>
        <v>0.5242</v>
      </c>
      <c r="G220" s="77">
        <f t="shared" si="7"/>
        <v>0.15570000000000001</v>
      </c>
      <c r="I220" s="81"/>
      <c r="J220" s="81"/>
      <c r="K220" s="81"/>
      <c r="L220" s="81"/>
      <c r="M220" s="81"/>
      <c r="N220" s="81"/>
      <c r="O220" s="81"/>
      <c r="P220" s="81"/>
    </row>
    <row r="221" spans="1:16">
      <c r="A221">
        <v>3411</v>
      </c>
      <c r="B221" s="76">
        <v>0.72160000000000002</v>
      </c>
      <c r="C221" s="76">
        <v>1.09E-2</v>
      </c>
      <c r="D221" s="76">
        <v>0.31430000000000002</v>
      </c>
      <c r="E221" s="76">
        <v>0.17100000000000001</v>
      </c>
      <c r="F221" s="73">
        <f t="shared" si="6"/>
        <v>1.2178000000000002</v>
      </c>
      <c r="G221" s="77">
        <f t="shared" si="7"/>
        <v>0.24810000000000004</v>
      </c>
      <c r="I221" s="81"/>
      <c r="J221" s="81"/>
      <c r="K221" s="81"/>
      <c r="L221" s="81"/>
      <c r="M221" s="81"/>
      <c r="N221" s="81"/>
      <c r="O221" s="81"/>
    </row>
    <row r="222" spans="1:16">
      <c r="A222">
        <v>3412</v>
      </c>
      <c r="B222" s="76">
        <v>1.1463000000000001</v>
      </c>
      <c r="C222" s="76">
        <v>1.7500000000000002E-2</v>
      </c>
      <c r="D222" s="76">
        <v>0.39960000000000001</v>
      </c>
      <c r="E222" s="76">
        <v>0.17100000000000001</v>
      </c>
      <c r="F222" s="73">
        <f t="shared" si="6"/>
        <v>1.7344000000000002</v>
      </c>
      <c r="G222" s="77">
        <f t="shared" si="7"/>
        <v>0.29405000000000003</v>
      </c>
      <c r="H222"/>
      <c r="I222" s="81"/>
      <c r="J222" s="81"/>
      <c r="K222" s="81"/>
      <c r="L222" s="81"/>
      <c r="M222" s="81"/>
      <c r="N222" s="81"/>
      <c r="O222" s="81"/>
    </row>
    <row r="223" spans="1:16">
      <c r="A223">
        <v>3414</v>
      </c>
      <c r="B223" s="76">
        <v>1.2195</v>
      </c>
      <c r="C223" s="76">
        <v>1.8499999999999999E-2</v>
      </c>
      <c r="D223" s="76">
        <v>0.5262</v>
      </c>
      <c r="E223" s="76">
        <v>0.17100000000000001</v>
      </c>
      <c r="F223" s="73">
        <f t="shared" si="6"/>
        <v>1.9352</v>
      </c>
      <c r="G223" s="77">
        <f t="shared" si="7"/>
        <v>0.35785</v>
      </c>
      <c r="H223"/>
      <c r="I223" s="81"/>
      <c r="J223" s="81"/>
      <c r="K223" s="81"/>
      <c r="L223" s="81"/>
      <c r="M223" s="81"/>
      <c r="N223" s="81"/>
      <c r="O223" s="81"/>
    </row>
    <row r="224" spans="1:16">
      <c r="A224">
        <v>3415</v>
      </c>
      <c r="B224" s="76">
        <v>1.9075</v>
      </c>
      <c r="C224" s="76">
        <v>2.8799999999999999E-2</v>
      </c>
      <c r="D224" s="76">
        <v>0.91900000000000004</v>
      </c>
      <c r="E224" s="76">
        <v>0.17100000000000001</v>
      </c>
      <c r="F224" s="73">
        <f t="shared" si="6"/>
        <v>3.0262999999999995</v>
      </c>
      <c r="G224" s="77">
        <f t="shared" si="7"/>
        <v>0.55940000000000001</v>
      </c>
      <c r="H224"/>
      <c r="I224" s="81"/>
      <c r="J224" s="81"/>
      <c r="K224" s="81"/>
      <c r="L224" s="81"/>
      <c r="M224" s="81"/>
      <c r="N224" s="81"/>
      <c r="O224" s="81"/>
    </row>
    <row r="225" spans="1:15">
      <c r="A225">
        <v>3501</v>
      </c>
      <c r="B225" s="76">
        <v>0.54610000000000003</v>
      </c>
      <c r="C225" s="76">
        <v>8.0999999999999996E-3</v>
      </c>
      <c r="D225" s="76">
        <v>0.35799999999999998</v>
      </c>
      <c r="E225" s="76">
        <v>0.17100000000000001</v>
      </c>
      <c r="F225" s="73">
        <f t="shared" si="6"/>
        <v>1.0831999999999999</v>
      </c>
      <c r="G225" s="77">
        <f t="shared" si="7"/>
        <v>0.26855000000000001</v>
      </c>
      <c r="H225"/>
      <c r="I225" s="81"/>
      <c r="J225" s="81"/>
      <c r="K225" s="81"/>
      <c r="L225" s="81"/>
      <c r="M225" s="81"/>
      <c r="N225" s="81"/>
      <c r="O225" s="81"/>
    </row>
    <row r="226" spans="1:15">
      <c r="A226">
        <v>3503</v>
      </c>
      <c r="B226" s="76">
        <v>0.44969999999999999</v>
      </c>
      <c r="C226" s="76">
        <v>6.7000000000000002E-3</v>
      </c>
      <c r="D226" s="76">
        <v>0.25530000000000003</v>
      </c>
      <c r="E226" s="76">
        <v>0.17100000000000001</v>
      </c>
      <c r="F226" s="73">
        <f t="shared" si="6"/>
        <v>0.88270000000000004</v>
      </c>
      <c r="G226" s="77">
        <f t="shared" si="7"/>
        <v>0.21650000000000003</v>
      </c>
      <c r="H226"/>
      <c r="I226" s="81"/>
      <c r="J226" s="81"/>
      <c r="K226" s="81"/>
      <c r="L226" s="81"/>
      <c r="M226" s="81"/>
      <c r="N226" s="81"/>
      <c r="O226" s="81"/>
    </row>
    <row r="227" spans="1:15">
      <c r="A227">
        <v>3506</v>
      </c>
      <c r="B227" s="76">
        <v>1.2453000000000001</v>
      </c>
      <c r="C227" s="76">
        <v>1.9E-2</v>
      </c>
      <c r="D227" s="76">
        <v>0.4798</v>
      </c>
      <c r="E227" s="76">
        <v>0.17100000000000001</v>
      </c>
      <c r="F227" s="73">
        <f t="shared" si="6"/>
        <v>1.9151</v>
      </c>
      <c r="G227" s="77">
        <f t="shared" si="7"/>
        <v>0.33490000000000003</v>
      </c>
      <c r="H227"/>
      <c r="I227" s="81"/>
      <c r="J227" s="81"/>
      <c r="K227" s="81"/>
      <c r="L227" s="81"/>
      <c r="M227" s="81"/>
      <c r="N227" s="81"/>
      <c r="O227" s="81"/>
    </row>
    <row r="228" spans="1:15">
      <c r="A228">
        <v>3509</v>
      </c>
      <c r="B228" s="76">
        <v>0.63619999999999999</v>
      </c>
      <c r="C228" s="76">
        <v>9.4999999999999998E-3</v>
      </c>
      <c r="D228" s="76">
        <v>0.33839999999999998</v>
      </c>
      <c r="E228" s="76">
        <v>0.17100000000000001</v>
      </c>
      <c r="F228" s="73">
        <f t="shared" si="6"/>
        <v>1.1551</v>
      </c>
      <c r="G228" s="77">
        <f t="shared" si="7"/>
        <v>0.25945000000000001</v>
      </c>
      <c r="H228"/>
      <c r="I228" s="81"/>
      <c r="J228" s="81"/>
      <c r="K228" s="81"/>
      <c r="L228" s="81"/>
      <c r="M228" s="81"/>
      <c r="N228" s="81"/>
      <c r="O228" s="81"/>
    </row>
    <row r="229" spans="1:15">
      <c r="A229">
        <v>3510</v>
      </c>
      <c r="B229" s="76">
        <v>0.48039999999999999</v>
      </c>
      <c r="C229" s="76">
        <v>7.1000000000000004E-3</v>
      </c>
      <c r="D229" s="76">
        <v>0.34100000000000003</v>
      </c>
      <c r="E229" s="76">
        <v>0.17100000000000001</v>
      </c>
      <c r="F229" s="73">
        <f t="shared" si="6"/>
        <v>0.99950000000000006</v>
      </c>
      <c r="G229" s="77">
        <f t="shared" si="7"/>
        <v>0.25955</v>
      </c>
      <c r="H229"/>
      <c r="I229" s="81"/>
      <c r="J229" s="81"/>
      <c r="K229" s="81"/>
      <c r="L229" s="81"/>
      <c r="M229" s="81"/>
      <c r="N229" s="81"/>
      <c r="O229" s="81"/>
    </row>
    <row r="230" spans="1:15">
      <c r="A230">
        <v>3511</v>
      </c>
      <c r="B230" s="76">
        <v>1.1214999999999999</v>
      </c>
      <c r="C230" s="76">
        <v>1.67E-2</v>
      </c>
      <c r="D230" s="76">
        <v>0.67730000000000001</v>
      </c>
      <c r="E230" s="76">
        <v>0.17100000000000001</v>
      </c>
      <c r="F230" s="73">
        <f t="shared" si="6"/>
        <v>1.9864999999999999</v>
      </c>
      <c r="G230" s="77">
        <f t="shared" si="7"/>
        <v>0.43250000000000005</v>
      </c>
      <c r="H230"/>
      <c r="I230" s="81"/>
      <c r="J230" s="81"/>
      <c r="K230" s="81"/>
      <c r="L230" s="81"/>
      <c r="M230" s="81"/>
      <c r="N230" s="81"/>
      <c r="O230" s="81"/>
    </row>
    <row r="231" spans="1:15">
      <c r="A231">
        <v>3512</v>
      </c>
      <c r="B231" s="76">
        <v>0.49220000000000003</v>
      </c>
      <c r="C231" s="76">
        <v>7.3000000000000001E-3</v>
      </c>
      <c r="D231" s="76">
        <v>0.32479999999999998</v>
      </c>
      <c r="E231" s="76">
        <v>0.17100000000000001</v>
      </c>
      <c r="F231" s="73">
        <f t="shared" si="6"/>
        <v>0.99530000000000007</v>
      </c>
      <c r="G231" s="77">
        <f t="shared" si="7"/>
        <v>0.25155</v>
      </c>
      <c r="H231"/>
      <c r="I231" s="81"/>
      <c r="J231" s="81"/>
      <c r="K231" s="81"/>
      <c r="L231" s="81"/>
      <c r="M231" s="81"/>
      <c r="N231" s="81"/>
      <c r="O231" s="81"/>
    </row>
    <row r="232" spans="1:15">
      <c r="A232">
        <v>3513</v>
      </c>
      <c r="B232" s="76">
        <v>0.66859999999999997</v>
      </c>
      <c r="C232" s="76">
        <v>0.01</v>
      </c>
      <c r="D232" s="76">
        <v>0.34649999999999997</v>
      </c>
      <c r="E232" s="76">
        <v>0.17100000000000001</v>
      </c>
      <c r="F232" s="73">
        <f t="shared" ref="F232:F295" si="8">+SUM(B232:E232)</f>
        <v>1.1960999999999999</v>
      </c>
      <c r="G232" s="77">
        <f t="shared" ref="G232:G295" si="9">+SUM(C232:E232)/2</f>
        <v>0.26374999999999998</v>
      </c>
      <c r="H232"/>
      <c r="I232" s="81"/>
      <c r="J232" s="81"/>
      <c r="K232" s="81"/>
      <c r="L232" s="81"/>
      <c r="M232" s="81"/>
      <c r="N232" s="81"/>
      <c r="O232" s="81"/>
    </row>
    <row r="233" spans="1:15">
      <c r="A233">
        <v>3602</v>
      </c>
      <c r="B233" s="76">
        <v>0.1381</v>
      </c>
      <c r="C233" s="76">
        <v>2.0999999999999999E-3</v>
      </c>
      <c r="D233" s="76">
        <v>7.7100000000000002E-2</v>
      </c>
      <c r="E233" s="76">
        <v>0.17100000000000001</v>
      </c>
      <c r="F233" s="73">
        <f t="shared" si="8"/>
        <v>0.38829999999999998</v>
      </c>
      <c r="G233" s="77">
        <f t="shared" si="9"/>
        <v>0.12510000000000002</v>
      </c>
      <c r="H233"/>
      <c r="I233" s="81"/>
      <c r="J233" s="81"/>
      <c r="K233" s="81"/>
      <c r="L233" s="81"/>
      <c r="M233" s="81"/>
      <c r="N233" s="81"/>
      <c r="O233" s="81"/>
    </row>
    <row r="234" spans="1:15">
      <c r="A234">
        <v>5109</v>
      </c>
      <c r="B234" s="76">
        <v>0.71079999999999999</v>
      </c>
      <c r="C234" s="76">
        <v>1.0800000000000001E-2</v>
      </c>
      <c r="D234" s="76">
        <v>0.30220000000000002</v>
      </c>
      <c r="E234" s="76">
        <v>0.17100000000000001</v>
      </c>
      <c r="F234" s="73">
        <f t="shared" si="8"/>
        <v>1.1948000000000001</v>
      </c>
      <c r="G234" s="77">
        <f t="shared" si="9"/>
        <v>0.24199999999999999</v>
      </c>
      <c r="H234"/>
      <c r="I234" s="81"/>
      <c r="J234" s="81"/>
      <c r="K234" s="81"/>
      <c r="L234" s="81"/>
      <c r="M234" s="81"/>
      <c r="N234" s="81"/>
      <c r="O234" s="81"/>
    </row>
    <row r="235" spans="1:15">
      <c r="A235">
        <v>5201</v>
      </c>
      <c r="B235" s="76">
        <v>0.38469999999999999</v>
      </c>
      <c r="C235" s="76">
        <v>5.7000000000000002E-3</v>
      </c>
      <c r="D235" s="76">
        <v>0.23499999999999999</v>
      </c>
      <c r="E235" s="76">
        <v>0.17100000000000001</v>
      </c>
      <c r="F235" s="73">
        <f t="shared" si="8"/>
        <v>0.7964</v>
      </c>
      <c r="G235" s="77">
        <f t="shared" si="9"/>
        <v>0.20585000000000001</v>
      </c>
      <c r="H235"/>
      <c r="I235" s="81"/>
      <c r="J235" s="81"/>
      <c r="K235" s="81"/>
      <c r="L235" s="81"/>
      <c r="M235" s="81"/>
      <c r="N235" s="81"/>
      <c r="O235" s="81"/>
    </row>
    <row r="236" spans="1:15">
      <c r="A236">
        <v>5204</v>
      </c>
      <c r="B236" s="76">
        <v>1.8262</v>
      </c>
      <c r="C236" s="76">
        <v>2.8000000000000001E-2</v>
      </c>
      <c r="D236" s="76">
        <v>0.54379999999999995</v>
      </c>
      <c r="E236" s="76">
        <v>0.17100000000000001</v>
      </c>
      <c r="F236" s="73">
        <f t="shared" si="8"/>
        <v>2.569</v>
      </c>
      <c r="G236" s="77">
        <f t="shared" si="9"/>
        <v>0.37140000000000001</v>
      </c>
      <c r="H236"/>
      <c r="I236" s="81"/>
      <c r="J236" s="81"/>
      <c r="K236" s="81"/>
      <c r="L236" s="81"/>
      <c r="M236" s="81"/>
      <c r="N236" s="81"/>
      <c r="O236" s="81"/>
    </row>
    <row r="237" spans="1:15">
      <c r="A237">
        <v>5206</v>
      </c>
      <c r="B237" s="76">
        <v>0.59670000000000001</v>
      </c>
      <c r="C237" s="76">
        <v>8.9999999999999993E-3</v>
      </c>
      <c r="D237" s="76">
        <v>0.27779999999999999</v>
      </c>
      <c r="E237" s="76">
        <v>0.17100000000000001</v>
      </c>
      <c r="F237" s="73">
        <f t="shared" si="8"/>
        <v>1.0545</v>
      </c>
      <c r="G237" s="77">
        <f t="shared" si="9"/>
        <v>0.22889999999999999</v>
      </c>
      <c r="H237"/>
      <c r="I237" s="81"/>
      <c r="J237" s="81"/>
      <c r="K237" s="81"/>
      <c r="L237" s="81"/>
      <c r="M237" s="81"/>
      <c r="N237" s="81"/>
      <c r="O237" s="81"/>
    </row>
    <row r="238" spans="1:15">
      <c r="A238">
        <v>5207</v>
      </c>
      <c r="B238" s="76">
        <v>0.19520000000000001</v>
      </c>
      <c r="C238" s="76">
        <v>2.8999999999999998E-3</v>
      </c>
      <c r="D238" s="76">
        <v>0.14380000000000001</v>
      </c>
      <c r="E238" s="76">
        <v>0.17100000000000001</v>
      </c>
      <c r="F238" s="73">
        <f t="shared" si="8"/>
        <v>0.51290000000000002</v>
      </c>
      <c r="G238" s="77">
        <f t="shared" si="9"/>
        <v>0.15884999999999999</v>
      </c>
      <c r="H238"/>
      <c r="I238" s="81"/>
      <c r="J238" s="81"/>
      <c r="K238" s="81"/>
      <c r="L238" s="81"/>
      <c r="M238" s="81"/>
      <c r="N238" s="81"/>
      <c r="O238" s="81"/>
    </row>
    <row r="239" spans="1:15">
      <c r="A239">
        <v>5208</v>
      </c>
      <c r="B239" s="76">
        <v>0.88380000000000003</v>
      </c>
      <c r="C239" s="76">
        <v>1.3299999999999999E-2</v>
      </c>
      <c r="D239" s="76">
        <v>0.44490000000000002</v>
      </c>
      <c r="E239" s="76">
        <v>0.17100000000000001</v>
      </c>
      <c r="F239" s="73">
        <f t="shared" si="8"/>
        <v>1.5130000000000001</v>
      </c>
      <c r="G239" s="77">
        <f t="shared" si="9"/>
        <v>0.31459999999999999</v>
      </c>
      <c r="H239"/>
      <c r="I239" s="81"/>
      <c r="J239" s="81"/>
      <c r="K239" s="81"/>
      <c r="L239" s="81"/>
      <c r="M239" s="81"/>
      <c r="N239" s="81"/>
      <c r="O239" s="81"/>
    </row>
    <row r="240" spans="1:15">
      <c r="A240">
        <v>5209</v>
      </c>
      <c r="B240" s="76">
        <v>0.87829999999999997</v>
      </c>
      <c r="C240" s="76">
        <v>1.32E-2</v>
      </c>
      <c r="D240" s="76">
        <v>0.44740000000000002</v>
      </c>
      <c r="E240" s="76">
        <v>0.17100000000000001</v>
      </c>
      <c r="F240" s="73">
        <f t="shared" si="8"/>
        <v>1.5099</v>
      </c>
      <c r="G240" s="77">
        <f t="shared" si="9"/>
        <v>0.31580000000000003</v>
      </c>
      <c r="H240"/>
      <c r="I240" s="81"/>
      <c r="J240" s="81"/>
      <c r="K240" s="81"/>
      <c r="L240" s="81"/>
      <c r="M240" s="81"/>
      <c r="N240" s="81"/>
      <c r="O240" s="81"/>
    </row>
    <row r="241" spans="1:15">
      <c r="A241">
        <v>5300</v>
      </c>
      <c r="B241" s="76">
        <v>0.12280000000000001</v>
      </c>
      <c r="C241" s="76">
        <v>1.8E-3</v>
      </c>
      <c r="D241" s="76">
        <v>6.1899999999999997E-2</v>
      </c>
      <c r="E241" s="76">
        <v>0.17100000000000001</v>
      </c>
      <c r="F241" s="73">
        <f t="shared" si="8"/>
        <v>0.35750000000000004</v>
      </c>
      <c r="G241" s="77">
        <f t="shared" si="9"/>
        <v>0.11735000000000001</v>
      </c>
      <c r="H241"/>
      <c r="I241" s="81"/>
      <c r="J241" s="81"/>
      <c r="K241" s="81"/>
      <c r="L241" s="81"/>
      <c r="M241" s="81"/>
      <c r="N241" s="81"/>
      <c r="O241" s="81"/>
    </row>
    <row r="242" spans="1:15">
      <c r="A242">
        <v>5301</v>
      </c>
      <c r="B242" s="76">
        <v>3.8199999999999998E-2</v>
      </c>
      <c r="C242" s="76">
        <v>5.9999999999999995E-4</v>
      </c>
      <c r="D242" s="76">
        <v>2.0500000000000001E-2</v>
      </c>
      <c r="E242" s="76">
        <v>0.17100000000000001</v>
      </c>
      <c r="F242" s="73">
        <f t="shared" si="8"/>
        <v>0.2303</v>
      </c>
      <c r="G242" s="77">
        <f t="shared" si="9"/>
        <v>9.605000000000001E-2</v>
      </c>
      <c r="H242"/>
      <c r="I242" s="81"/>
      <c r="J242" s="81"/>
      <c r="K242" s="81"/>
      <c r="L242" s="81"/>
      <c r="M242" s="81"/>
      <c r="N242" s="81"/>
      <c r="O242" s="81"/>
    </row>
    <row r="243" spans="1:15">
      <c r="A243">
        <v>5302</v>
      </c>
      <c r="B243" s="76">
        <v>9.9000000000000008E-3</v>
      </c>
      <c r="C243" s="76">
        <v>1E-4</v>
      </c>
      <c r="D243" s="76">
        <v>4.3E-3</v>
      </c>
      <c r="E243" s="76">
        <v>0.17100000000000001</v>
      </c>
      <c r="F243" s="73">
        <f t="shared" si="8"/>
        <v>0.18530000000000002</v>
      </c>
      <c r="G243" s="77">
        <f t="shared" si="9"/>
        <v>8.77E-2</v>
      </c>
      <c r="H243"/>
      <c r="I243" s="81"/>
      <c r="J243" s="81"/>
      <c r="K243" s="81"/>
      <c r="L243" s="81"/>
      <c r="M243" s="81"/>
      <c r="N243" s="81"/>
      <c r="O243" s="81"/>
    </row>
    <row r="244" spans="1:15">
      <c r="A244">
        <v>5305</v>
      </c>
      <c r="B244" s="76">
        <v>7.0000000000000007E-2</v>
      </c>
      <c r="C244" s="76">
        <v>1.1000000000000001E-3</v>
      </c>
      <c r="D244" s="76">
        <v>3.6200000000000003E-2</v>
      </c>
      <c r="E244" s="76">
        <v>0.17100000000000001</v>
      </c>
      <c r="F244" s="73">
        <f t="shared" si="8"/>
        <v>0.27829999999999999</v>
      </c>
      <c r="G244" s="77">
        <f t="shared" si="9"/>
        <v>0.10415000000000001</v>
      </c>
      <c r="H244"/>
      <c r="I244" s="81"/>
      <c r="J244" s="81"/>
      <c r="K244" s="81"/>
      <c r="L244" s="81"/>
      <c r="M244" s="81"/>
      <c r="N244" s="81"/>
      <c r="O244" s="81"/>
    </row>
    <row r="245" spans="1:15">
      <c r="A245">
        <v>5306</v>
      </c>
      <c r="B245" s="76">
        <v>5.1799999999999999E-2</v>
      </c>
      <c r="C245" s="76">
        <v>8.0000000000000004E-4</v>
      </c>
      <c r="D245" s="76">
        <v>3.0599999999999999E-2</v>
      </c>
      <c r="E245" s="76">
        <v>0.17100000000000001</v>
      </c>
      <c r="F245" s="73">
        <f t="shared" si="8"/>
        <v>0.25419999999999998</v>
      </c>
      <c r="G245" s="77">
        <f t="shared" si="9"/>
        <v>0.10120000000000001</v>
      </c>
      <c r="H245"/>
      <c r="I245" s="81"/>
      <c r="J245" s="81"/>
      <c r="K245" s="81"/>
      <c r="L245" s="81"/>
      <c r="M245" s="81"/>
      <c r="N245" s="81"/>
      <c r="O245" s="81"/>
    </row>
    <row r="246" spans="1:15">
      <c r="A246">
        <v>5307</v>
      </c>
      <c r="B246" s="76">
        <v>1.0920000000000001</v>
      </c>
      <c r="C246" s="76">
        <v>1.66E-2</v>
      </c>
      <c r="D246" s="76">
        <v>0.43409999999999999</v>
      </c>
      <c r="E246" s="76">
        <v>0.17100000000000001</v>
      </c>
      <c r="F246" s="73">
        <f t="shared" si="8"/>
        <v>1.7137</v>
      </c>
      <c r="G246" s="77">
        <f t="shared" si="9"/>
        <v>0.31085000000000002</v>
      </c>
      <c r="H246"/>
      <c r="I246" s="81"/>
      <c r="J246" s="81"/>
      <c r="K246" s="81"/>
      <c r="L246" s="81"/>
      <c r="M246" s="81"/>
      <c r="N246" s="81"/>
      <c r="O246" s="81"/>
    </row>
    <row r="247" spans="1:15">
      <c r="A247">
        <v>5308</v>
      </c>
      <c r="B247" s="76">
        <v>0.1193</v>
      </c>
      <c r="C247" s="76">
        <v>1.8E-3</v>
      </c>
      <c r="D247" s="76">
        <v>7.9899999999999999E-2</v>
      </c>
      <c r="E247" s="76">
        <v>0.17100000000000001</v>
      </c>
      <c r="F247" s="73">
        <f t="shared" si="8"/>
        <v>0.372</v>
      </c>
      <c r="G247" s="77">
        <f t="shared" si="9"/>
        <v>0.12635000000000002</v>
      </c>
      <c r="H247"/>
      <c r="I247" s="81"/>
      <c r="J247" s="81"/>
      <c r="K247" s="81"/>
      <c r="L247" s="81"/>
      <c r="M247" s="81"/>
      <c r="N247" s="81"/>
      <c r="O247" s="81"/>
    </row>
    <row r="248" spans="1:15">
      <c r="A248">
        <v>6103</v>
      </c>
      <c r="B248" s="76">
        <v>0.11020000000000001</v>
      </c>
      <c r="C248" s="76">
        <v>1.6000000000000001E-3</v>
      </c>
      <c r="D248" s="76">
        <v>9.0899999999999995E-2</v>
      </c>
      <c r="E248" s="76">
        <v>0.17100000000000001</v>
      </c>
      <c r="F248" s="73">
        <f t="shared" si="8"/>
        <v>0.37370000000000003</v>
      </c>
      <c r="G248" s="77">
        <f t="shared" si="9"/>
        <v>0.13175000000000001</v>
      </c>
      <c r="H248"/>
      <c r="I248" s="81"/>
      <c r="J248" s="81"/>
      <c r="K248" s="81"/>
      <c r="L248" s="81"/>
      <c r="M248" s="81"/>
      <c r="N248" s="81"/>
      <c r="O248" s="81"/>
    </row>
    <row r="249" spans="1:15">
      <c r="A249">
        <v>6104</v>
      </c>
      <c r="B249" s="76">
        <v>0.51170000000000004</v>
      </c>
      <c r="C249" s="76">
        <v>7.7000000000000002E-3</v>
      </c>
      <c r="D249" s="76">
        <v>0.29089999999999999</v>
      </c>
      <c r="E249" s="76">
        <v>0.17100000000000001</v>
      </c>
      <c r="F249" s="73">
        <f t="shared" si="8"/>
        <v>0.98130000000000006</v>
      </c>
      <c r="G249" s="77">
        <f t="shared" si="9"/>
        <v>0.23480000000000001</v>
      </c>
      <c r="H249"/>
      <c r="I249" s="81"/>
      <c r="J249" s="81"/>
      <c r="K249" s="81"/>
      <c r="L249" s="81"/>
      <c r="M249" s="81"/>
      <c r="N249" s="81"/>
      <c r="O249" s="81"/>
    </row>
    <row r="250" spans="1:15">
      <c r="A250">
        <v>6105</v>
      </c>
      <c r="B250" s="76">
        <v>0.8821</v>
      </c>
      <c r="C250" s="76">
        <v>1.34E-2</v>
      </c>
      <c r="D250" s="76">
        <v>0.34760000000000002</v>
      </c>
      <c r="E250" s="76">
        <v>0.17100000000000001</v>
      </c>
      <c r="F250" s="73">
        <f t="shared" si="8"/>
        <v>1.4141000000000001</v>
      </c>
      <c r="G250" s="77">
        <f t="shared" si="9"/>
        <v>0.26600000000000001</v>
      </c>
      <c r="H250"/>
      <c r="I250" s="81"/>
      <c r="J250" s="81"/>
      <c r="K250" s="81"/>
      <c r="L250" s="81"/>
      <c r="M250" s="81"/>
      <c r="N250" s="81"/>
      <c r="O250" s="81"/>
    </row>
    <row r="251" spans="1:15">
      <c r="A251">
        <v>6107</v>
      </c>
      <c r="B251" s="76">
        <v>0.19159999999999999</v>
      </c>
      <c r="C251" s="76">
        <v>2.7000000000000001E-3</v>
      </c>
      <c r="D251" s="76">
        <v>0.19620000000000001</v>
      </c>
      <c r="E251" s="76">
        <v>0.17100000000000001</v>
      </c>
      <c r="F251" s="73">
        <f t="shared" si="8"/>
        <v>0.5615</v>
      </c>
      <c r="G251" s="77">
        <f t="shared" si="9"/>
        <v>0.18495</v>
      </c>
      <c r="H251"/>
      <c r="I251" s="81"/>
      <c r="J251" s="81"/>
      <c r="K251" s="81"/>
      <c r="L251" s="81"/>
      <c r="M251" s="81"/>
      <c r="N251" s="81"/>
      <c r="O251" s="81"/>
    </row>
    <row r="252" spans="1:15">
      <c r="A252">
        <v>6108</v>
      </c>
      <c r="B252" s="76">
        <v>0.34250000000000003</v>
      </c>
      <c r="C252" s="76">
        <v>5.0000000000000001E-3</v>
      </c>
      <c r="D252" s="76">
        <v>0.26579999999999998</v>
      </c>
      <c r="E252" s="76">
        <v>0.17100000000000001</v>
      </c>
      <c r="F252" s="73">
        <f t="shared" si="8"/>
        <v>0.7843</v>
      </c>
      <c r="G252" s="77">
        <f t="shared" si="9"/>
        <v>0.22089999999999999</v>
      </c>
      <c r="H252"/>
      <c r="I252" s="81"/>
      <c r="J252" s="81"/>
      <c r="K252" s="81"/>
      <c r="L252" s="81"/>
      <c r="M252" s="81"/>
      <c r="N252" s="81"/>
      <c r="O252" s="81"/>
    </row>
    <row r="253" spans="1:15">
      <c r="A253">
        <v>6109</v>
      </c>
      <c r="B253" s="76">
        <v>0.2006</v>
      </c>
      <c r="C253" s="76">
        <v>3.0000000000000001E-3</v>
      </c>
      <c r="D253" s="76">
        <v>8.3599999999999994E-2</v>
      </c>
      <c r="E253" s="76">
        <v>0.17100000000000001</v>
      </c>
      <c r="F253" s="73">
        <f t="shared" si="8"/>
        <v>0.45820000000000005</v>
      </c>
      <c r="G253" s="77">
        <f t="shared" si="9"/>
        <v>0.1288</v>
      </c>
      <c r="H253"/>
      <c r="I253" s="81"/>
      <c r="J253" s="81"/>
      <c r="K253" s="81"/>
      <c r="L253" s="81"/>
      <c r="M253" s="81"/>
      <c r="N253" s="81"/>
      <c r="O253" s="81"/>
    </row>
    <row r="254" spans="1:15">
      <c r="A254">
        <v>6110</v>
      </c>
      <c r="B254" s="76">
        <v>0.64490000000000003</v>
      </c>
      <c r="C254" s="76">
        <v>9.7999999999999997E-3</v>
      </c>
      <c r="D254" s="76">
        <v>0.2752</v>
      </c>
      <c r="E254" s="76">
        <v>0.17100000000000001</v>
      </c>
      <c r="F254" s="73">
        <f t="shared" si="8"/>
        <v>1.1009</v>
      </c>
      <c r="G254" s="77">
        <f t="shared" si="9"/>
        <v>0.22799999999999998</v>
      </c>
      <c r="H254"/>
      <c r="I254" s="81"/>
      <c r="J254" s="81"/>
      <c r="K254" s="81"/>
      <c r="L254" s="81"/>
      <c r="M254" s="81"/>
      <c r="N254" s="81"/>
      <c r="O254" s="81"/>
    </row>
    <row r="255" spans="1:15">
      <c r="A255">
        <v>6120</v>
      </c>
      <c r="B255" s="76">
        <v>0.51670000000000005</v>
      </c>
      <c r="C255" s="76">
        <v>7.7999999999999996E-3</v>
      </c>
      <c r="D255" s="76">
        <v>0.2175</v>
      </c>
      <c r="E255" s="76">
        <v>0.17100000000000001</v>
      </c>
      <c r="F255" s="73">
        <f t="shared" si="8"/>
        <v>0.91300000000000014</v>
      </c>
      <c r="G255" s="77">
        <f t="shared" si="9"/>
        <v>0.19814999999999999</v>
      </c>
      <c r="H255"/>
      <c r="I255" s="81"/>
      <c r="J255" s="81"/>
      <c r="K255" s="81"/>
      <c r="L255" s="81"/>
      <c r="M255" s="81"/>
      <c r="N255" s="81"/>
      <c r="O255" s="81"/>
    </row>
    <row r="256" spans="1:15">
      <c r="A256">
        <v>6121</v>
      </c>
      <c r="B256" s="76">
        <v>0.72529999999999994</v>
      </c>
      <c r="C256" s="76">
        <v>1.0999999999999999E-2</v>
      </c>
      <c r="D256" s="76">
        <v>0.29459999999999997</v>
      </c>
      <c r="E256" s="76">
        <v>0.17100000000000001</v>
      </c>
      <c r="F256" s="73">
        <f t="shared" si="8"/>
        <v>1.2019</v>
      </c>
      <c r="G256" s="77">
        <f t="shared" si="9"/>
        <v>0.23830000000000001</v>
      </c>
      <c r="H256"/>
      <c r="I256" s="81"/>
      <c r="J256" s="81"/>
      <c r="K256" s="81"/>
      <c r="L256" s="81"/>
      <c r="M256" s="81"/>
      <c r="N256" s="81"/>
      <c r="O256" s="81"/>
    </row>
    <row r="257" spans="1:15">
      <c r="A257">
        <v>6201</v>
      </c>
      <c r="B257" s="76">
        <v>0.77690000000000003</v>
      </c>
      <c r="C257" s="76">
        <v>1.17E-2</v>
      </c>
      <c r="D257" s="76">
        <v>0.37319999999999998</v>
      </c>
      <c r="E257" s="76">
        <v>0.17100000000000001</v>
      </c>
      <c r="F257" s="73">
        <f t="shared" si="8"/>
        <v>1.3328</v>
      </c>
      <c r="G257" s="77">
        <f t="shared" si="9"/>
        <v>0.27794999999999997</v>
      </c>
      <c r="H257"/>
      <c r="I257" s="81"/>
      <c r="J257" s="81"/>
      <c r="K257" s="81"/>
      <c r="L257" s="81"/>
      <c r="M257" s="81"/>
      <c r="N257" s="81"/>
      <c r="O257" s="81"/>
    </row>
    <row r="258" spans="1:15">
      <c r="A258">
        <v>6202</v>
      </c>
      <c r="B258" s="76">
        <v>1.1898</v>
      </c>
      <c r="C258" s="76">
        <v>1.78E-2</v>
      </c>
      <c r="D258" s="76">
        <v>0.6552</v>
      </c>
      <c r="E258" s="76">
        <v>0.17100000000000001</v>
      </c>
      <c r="F258" s="73">
        <f t="shared" si="8"/>
        <v>2.0337999999999998</v>
      </c>
      <c r="G258" s="77">
        <f t="shared" si="9"/>
        <v>0.42200000000000004</v>
      </c>
      <c r="H258"/>
      <c r="I258" s="81"/>
      <c r="J258" s="81"/>
      <c r="K258" s="81"/>
      <c r="L258" s="81"/>
      <c r="M258" s="81"/>
      <c r="N258" s="81"/>
      <c r="O258" s="81"/>
    </row>
    <row r="259" spans="1:15">
      <c r="A259">
        <v>6203</v>
      </c>
      <c r="B259" s="76">
        <v>0.1053</v>
      </c>
      <c r="C259" s="76">
        <v>1.5E-3</v>
      </c>
      <c r="D259" s="76">
        <v>0.11550000000000001</v>
      </c>
      <c r="E259" s="76">
        <v>0.17100000000000001</v>
      </c>
      <c r="F259" s="73">
        <f t="shared" si="8"/>
        <v>0.39329999999999998</v>
      </c>
      <c r="G259" s="77">
        <f t="shared" si="9"/>
        <v>0.14400000000000002</v>
      </c>
      <c r="H259"/>
      <c r="I259" s="81"/>
      <c r="J259" s="81"/>
      <c r="K259" s="81"/>
      <c r="L259" s="81"/>
      <c r="M259" s="81"/>
      <c r="N259" s="81"/>
      <c r="O259" s="81"/>
    </row>
    <row r="260" spans="1:15">
      <c r="A260">
        <v>6204</v>
      </c>
      <c r="B260" s="76">
        <v>0.155</v>
      </c>
      <c r="C260" s="76">
        <v>2.3E-3</v>
      </c>
      <c r="D260" s="76">
        <v>0.1124</v>
      </c>
      <c r="E260" s="76">
        <v>0.17100000000000001</v>
      </c>
      <c r="F260" s="73">
        <f t="shared" si="8"/>
        <v>0.44069999999999998</v>
      </c>
      <c r="G260" s="77">
        <f t="shared" si="9"/>
        <v>0.14285</v>
      </c>
      <c r="H260"/>
      <c r="I260" s="81"/>
      <c r="J260" s="81"/>
      <c r="K260" s="81"/>
      <c r="L260" s="81"/>
      <c r="M260" s="81"/>
      <c r="N260" s="81"/>
      <c r="O260" s="81"/>
    </row>
    <row r="261" spans="1:15">
      <c r="A261">
        <v>6205</v>
      </c>
      <c r="B261" s="76">
        <v>0.24979999999999999</v>
      </c>
      <c r="C261" s="76">
        <v>3.7000000000000002E-3</v>
      </c>
      <c r="D261" s="76">
        <v>0.15029999999999999</v>
      </c>
      <c r="E261" s="76">
        <v>0.17100000000000001</v>
      </c>
      <c r="F261" s="73">
        <f t="shared" si="8"/>
        <v>0.57479999999999998</v>
      </c>
      <c r="G261" s="77">
        <f t="shared" si="9"/>
        <v>0.16250000000000001</v>
      </c>
      <c r="H261"/>
      <c r="I261" s="81"/>
      <c r="J261" s="81"/>
      <c r="K261" s="81"/>
      <c r="L261" s="81"/>
      <c r="M261" s="81"/>
      <c r="N261" s="81"/>
      <c r="O261" s="81"/>
    </row>
    <row r="262" spans="1:15">
      <c r="A262">
        <v>6206</v>
      </c>
      <c r="B262" s="76">
        <v>0.26629999999999998</v>
      </c>
      <c r="C262" s="76">
        <v>3.8999999999999998E-3</v>
      </c>
      <c r="D262" s="76">
        <v>0.1774</v>
      </c>
      <c r="E262" s="76">
        <v>0.17100000000000001</v>
      </c>
      <c r="F262" s="73">
        <f t="shared" si="8"/>
        <v>0.61860000000000004</v>
      </c>
      <c r="G262" s="77">
        <f t="shared" si="9"/>
        <v>0.17615</v>
      </c>
      <c r="H262"/>
      <c r="I262" s="81"/>
      <c r="J262" s="81"/>
      <c r="K262" s="81"/>
      <c r="L262" s="81"/>
      <c r="M262" s="81"/>
      <c r="N262" s="81"/>
      <c r="O262" s="81"/>
    </row>
    <row r="263" spans="1:15">
      <c r="A263">
        <v>6207</v>
      </c>
      <c r="B263" s="76">
        <v>1.2653000000000001</v>
      </c>
      <c r="C263" s="76">
        <v>1.89E-2</v>
      </c>
      <c r="D263" s="76">
        <v>0.72750000000000004</v>
      </c>
      <c r="E263" s="76">
        <v>0.17100000000000001</v>
      </c>
      <c r="F263" s="73">
        <f t="shared" si="8"/>
        <v>2.1827000000000001</v>
      </c>
      <c r="G263" s="77">
        <f t="shared" si="9"/>
        <v>0.45870000000000005</v>
      </c>
      <c r="H263"/>
      <c r="I263" s="81"/>
      <c r="J263" s="81"/>
      <c r="K263" s="81"/>
      <c r="L263" s="81"/>
      <c r="M263" s="81"/>
      <c r="N263" s="81"/>
      <c r="O263" s="81"/>
    </row>
    <row r="264" spans="1:15">
      <c r="A264">
        <v>6208</v>
      </c>
      <c r="B264" s="76">
        <v>0.2402</v>
      </c>
      <c r="C264" s="76">
        <v>3.3999999999999998E-3</v>
      </c>
      <c r="D264" s="76">
        <v>0.23980000000000001</v>
      </c>
      <c r="E264" s="76">
        <v>0.17100000000000001</v>
      </c>
      <c r="F264" s="73">
        <f t="shared" si="8"/>
        <v>0.65439999999999998</v>
      </c>
      <c r="G264" s="77">
        <f t="shared" si="9"/>
        <v>0.20710000000000001</v>
      </c>
      <c r="H264"/>
      <c r="I264" s="81"/>
      <c r="J264" s="81"/>
      <c r="K264" s="81"/>
      <c r="L264" s="81"/>
      <c r="M264" s="81"/>
      <c r="N264" s="81"/>
      <c r="O264" s="81"/>
    </row>
    <row r="265" spans="1:15">
      <c r="A265">
        <v>6209</v>
      </c>
      <c r="B265" s="76">
        <v>0.34050000000000002</v>
      </c>
      <c r="C265" s="76">
        <v>5.0000000000000001E-3</v>
      </c>
      <c r="D265" s="76">
        <v>0.2833</v>
      </c>
      <c r="E265" s="76">
        <v>0.17100000000000001</v>
      </c>
      <c r="F265" s="73">
        <f t="shared" si="8"/>
        <v>0.79980000000000007</v>
      </c>
      <c r="G265" s="77">
        <f t="shared" si="9"/>
        <v>0.22965000000000002</v>
      </c>
      <c r="H265"/>
      <c r="I265" s="81"/>
      <c r="J265" s="81"/>
      <c r="K265" s="81"/>
      <c r="L265" s="81"/>
      <c r="M265" s="81"/>
      <c r="N265" s="81"/>
      <c r="O265" s="81"/>
    </row>
    <row r="266" spans="1:15">
      <c r="A266">
        <v>6301</v>
      </c>
      <c r="B266" s="76">
        <v>0.21460000000000001</v>
      </c>
      <c r="C266" s="76">
        <v>3.3E-3</v>
      </c>
      <c r="D266" s="76">
        <v>9.2600000000000002E-2</v>
      </c>
      <c r="E266" s="76">
        <v>0.17100000000000001</v>
      </c>
      <c r="F266" s="73">
        <f t="shared" si="8"/>
        <v>0.48150000000000004</v>
      </c>
      <c r="G266" s="77">
        <f t="shared" si="9"/>
        <v>0.13345000000000001</v>
      </c>
      <c r="H266"/>
      <c r="I266" s="81"/>
      <c r="J266" s="81"/>
      <c r="K266" s="81"/>
      <c r="L266" s="81"/>
      <c r="M266" s="81"/>
      <c r="N266" s="81"/>
      <c r="O266" s="81"/>
    </row>
    <row r="267" spans="1:15">
      <c r="A267">
        <v>6303</v>
      </c>
      <c r="B267" s="76">
        <v>6.9800000000000001E-2</v>
      </c>
      <c r="C267" s="76">
        <v>1.1000000000000001E-3</v>
      </c>
      <c r="D267" s="76">
        <v>3.4200000000000001E-2</v>
      </c>
      <c r="E267" s="76">
        <v>0.17100000000000001</v>
      </c>
      <c r="F267" s="73">
        <f t="shared" si="8"/>
        <v>0.27610000000000001</v>
      </c>
      <c r="G267" s="77">
        <f t="shared" si="9"/>
        <v>0.10315000000000001</v>
      </c>
      <c r="H267"/>
      <c r="I267" s="81"/>
      <c r="J267" s="81"/>
      <c r="K267" s="81"/>
      <c r="L267" s="81"/>
      <c r="M267" s="81"/>
      <c r="N267" s="81"/>
      <c r="O267" s="81"/>
    </row>
    <row r="268" spans="1:15">
      <c r="A268">
        <v>6305</v>
      </c>
      <c r="B268" s="76">
        <v>0.12790000000000001</v>
      </c>
      <c r="C268" s="76">
        <v>1.9E-3</v>
      </c>
      <c r="D268" s="76">
        <v>9.4799999999999995E-2</v>
      </c>
      <c r="E268" s="76">
        <v>0.17100000000000001</v>
      </c>
      <c r="F268" s="73">
        <f t="shared" si="8"/>
        <v>0.39560000000000006</v>
      </c>
      <c r="G268" s="77">
        <f t="shared" si="9"/>
        <v>0.13385</v>
      </c>
      <c r="H268"/>
      <c r="I268" s="81"/>
      <c r="J268" s="81"/>
      <c r="K268" s="81"/>
      <c r="L268" s="81"/>
      <c r="M268" s="81"/>
      <c r="N268" s="81"/>
      <c r="O268" s="81"/>
    </row>
    <row r="269" spans="1:15">
      <c r="A269">
        <v>6306</v>
      </c>
      <c r="B269" s="76">
        <v>0.53690000000000004</v>
      </c>
      <c r="C269" s="76">
        <v>8.0000000000000002E-3</v>
      </c>
      <c r="D269" s="76">
        <v>0.3004</v>
      </c>
      <c r="E269" s="76">
        <v>0.17100000000000001</v>
      </c>
      <c r="F269" s="73">
        <f t="shared" si="8"/>
        <v>1.0163</v>
      </c>
      <c r="G269" s="77">
        <f t="shared" si="9"/>
        <v>0.23970000000000002</v>
      </c>
      <c r="H269"/>
      <c r="I269" s="81"/>
      <c r="J269" s="81"/>
      <c r="K269" s="81"/>
      <c r="L269" s="81"/>
      <c r="M269" s="81"/>
      <c r="N269" s="81"/>
      <c r="O269" s="81"/>
    </row>
    <row r="270" spans="1:15">
      <c r="A270">
        <v>6308</v>
      </c>
      <c r="B270" s="76">
        <v>0.1118</v>
      </c>
      <c r="C270" s="76">
        <v>1.6999999999999999E-3</v>
      </c>
      <c r="D270" s="76">
        <v>5.5E-2</v>
      </c>
      <c r="E270" s="76">
        <v>0.17100000000000001</v>
      </c>
      <c r="F270" s="73">
        <f t="shared" si="8"/>
        <v>0.33950000000000002</v>
      </c>
      <c r="G270" s="77">
        <f t="shared" si="9"/>
        <v>0.11385000000000001</v>
      </c>
      <c r="H270"/>
      <c r="I270" s="81"/>
      <c r="J270" s="81"/>
      <c r="K270" s="81"/>
      <c r="L270" s="81"/>
      <c r="M270" s="81"/>
      <c r="N270" s="81"/>
      <c r="O270" s="81"/>
    </row>
    <row r="271" spans="1:15">
      <c r="A271">
        <v>6309</v>
      </c>
      <c r="B271" s="76">
        <v>0.29920000000000002</v>
      </c>
      <c r="C271" s="76">
        <v>4.4000000000000003E-3</v>
      </c>
      <c r="D271" s="76">
        <v>0.187</v>
      </c>
      <c r="E271" s="76">
        <v>0.17100000000000001</v>
      </c>
      <c r="F271" s="73">
        <f t="shared" si="8"/>
        <v>0.66160000000000008</v>
      </c>
      <c r="G271" s="77">
        <f t="shared" si="9"/>
        <v>0.1812</v>
      </c>
      <c r="H271"/>
      <c r="I271" s="81"/>
      <c r="J271" s="81"/>
      <c r="K271" s="81"/>
      <c r="L271" s="81"/>
      <c r="M271" s="81"/>
      <c r="N271" s="81"/>
      <c r="O271" s="81"/>
    </row>
    <row r="272" spans="1:15">
      <c r="A272">
        <v>6402</v>
      </c>
      <c r="B272" s="76">
        <v>0.31059999999999999</v>
      </c>
      <c r="C272" s="76">
        <v>4.5999999999999999E-3</v>
      </c>
      <c r="D272" s="76">
        <v>0.2361</v>
      </c>
      <c r="E272" s="76">
        <v>0.17100000000000001</v>
      </c>
      <c r="F272" s="73">
        <f t="shared" si="8"/>
        <v>0.72230000000000005</v>
      </c>
      <c r="G272" s="77">
        <f t="shared" si="9"/>
        <v>0.20585000000000001</v>
      </c>
      <c r="H272"/>
      <c r="I272" s="81"/>
      <c r="J272" s="81"/>
      <c r="K272" s="81"/>
      <c r="L272" s="81"/>
      <c r="M272" s="81"/>
      <c r="N272" s="81"/>
      <c r="O272" s="81"/>
    </row>
    <row r="273" spans="1:16">
      <c r="A273">
        <v>6403</v>
      </c>
      <c r="B273" s="76">
        <v>0.19900000000000001</v>
      </c>
      <c r="C273" s="76">
        <v>3.0000000000000001E-3</v>
      </c>
      <c r="D273" s="76">
        <v>0.13009999999999999</v>
      </c>
      <c r="E273" s="76">
        <v>0.17100000000000001</v>
      </c>
      <c r="F273" s="73">
        <f t="shared" si="8"/>
        <v>0.50309999999999999</v>
      </c>
      <c r="G273" s="77">
        <f t="shared" si="9"/>
        <v>0.15205000000000002</v>
      </c>
      <c r="H273"/>
      <c r="I273" s="81"/>
      <c r="J273" s="81"/>
      <c r="K273" s="81"/>
      <c r="L273" s="81"/>
      <c r="M273" s="81"/>
      <c r="N273" s="81"/>
      <c r="O273" s="81"/>
      <c r="P273" s="81"/>
    </row>
    <row r="274" spans="1:16">
      <c r="A274">
        <v>6404</v>
      </c>
      <c r="B274" s="76">
        <v>0.41089999999999999</v>
      </c>
      <c r="C274" s="76">
        <v>6.1000000000000004E-3</v>
      </c>
      <c r="D274" s="76">
        <v>0.28560000000000002</v>
      </c>
      <c r="E274" s="76">
        <v>0.17100000000000001</v>
      </c>
      <c r="F274" s="73">
        <f t="shared" si="8"/>
        <v>0.87360000000000004</v>
      </c>
      <c r="G274" s="77">
        <f t="shared" si="9"/>
        <v>0.23135</v>
      </c>
      <c r="I274" s="81"/>
      <c r="J274" s="81"/>
      <c r="K274" s="81"/>
      <c r="L274" s="81"/>
      <c r="M274" s="81"/>
      <c r="N274" s="81"/>
      <c r="O274" s="81"/>
      <c r="P274" s="81"/>
    </row>
    <row r="275" spans="1:16">
      <c r="A275">
        <v>6405</v>
      </c>
      <c r="B275" s="76">
        <v>0.93930000000000002</v>
      </c>
      <c r="C275" s="76">
        <v>1.4200000000000001E-2</v>
      </c>
      <c r="D275" s="76">
        <v>0.45169999999999999</v>
      </c>
      <c r="E275" s="76">
        <v>0.17100000000000001</v>
      </c>
      <c r="F275" s="73">
        <f t="shared" si="8"/>
        <v>1.5762</v>
      </c>
      <c r="G275" s="77">
        <f t="shared" si="9"/>
        <v>0.31845000000000001</v>
      </c>
      <c r="I275" s="81"/>
      <c r="J275" s="81"/>
      <c r="K275" s="81"/>
      <c r="L275" s="81"/>
      <c r="M275" s="81"/>
      <c r="N275" s="81"/>
      <c r="O275" s="81"/>
      <c r="P275" s="81"/>
    </row>
    <row r="276" spans="1:16">
      <c r="A276">
        <v>6406</v>
      </c>
      <c r="B276" s="76">
        <v>0.20899999999999999</v>
      </c>
      <c r="C276" s="76">
        <v>3.0999999999999999E-3</v>
      </c>
      <c r="D276" s="76">
        <v>0.1346</v>
      </c>
      <c r="E276" s="76">
        <v>0.17100000000000001</v>
      </c>
      <c r="F276" s="73">
        <f t="shared" si="8"/>
        <v>0.51770000000000005</v>
      </c>
      <c r="G276" s="77">
        <f t="shared" si="9"/>
        <v>0.15434999999999999</v>
      </c>
      <c r="I276" s="81"/>
      <c r="J276" s="81"/>
      <c r="K276" s="81"/>
      <c r="L276" s="81"/>
      <c r="M276" s="81"/>
      <c r="N276" s="81"/>
      <c r="O276" s="81"/>
      <c r="P276" s="81"/>
    </row>
    <row r="277" spans="1:16">
      <c r="A277">
        <v>6407</v>
      </c>
      <c r="B277" s="76">
        <v>0.36840000000000001</v>
      </c>
      <c r="C277" s="76">
        <v>5.4999999999999997E-3</v>
      </c>
      <c r="D277" s="76">
        <v>0.22550000000000001</v>
      </c>
      <c r="E277" s="76">
        <v>0.17100000000000001</v>
      </c>
      <c r="F277" s="73">
        <f t="shared" si="8"/>
        <v>0.77040000000000008</v>
      </c>
      <c r="G277" s="77">
        <f t="shared" si="9"/>
        <v>0.20100000000000001</v>
      </c>
      <c r="I277" s="81"/>
      <c r="J277" s="81"/>
      <c r="K277" s="81"/>
      <c r="L277" s="81"/>
      <c r="M277" s="81"/>
      <c r="N277" s="81"/>
      <c r="O277" s="81"/>
      <c r="P277" s="81"/>
    </row>
    <row r="278" spans="1:16">
      <c r="A278">
        <v>6408</v>
      </c>
      <c r="B278" s="76">
        <v>0.89749999999999996</v>
      </c>
      <c r="C278" s="76">
        <v>1.34E-2</v>
      </c>
      <c r="D278" s="76">
        <v>0.49809999999999999</v>
      </c>
      <c r="E278" s="76">
        <v>0.17100000000000001</v>
      </c>
      <c r="F278" s="73">
        <f t="shared" si="8"/>
        <v>1.5799999999999998</v>
      </c>
      <c r="G278" s="77">
        <f t="shared" si="9"/>
        <v>0.34125</v>
      </c>
      <c r="I278" s="81"/>
      <c r="J278" s="81"/>
      <c r="K278" s="81"/>
      <c r="L278" s="81"/>
      <c r="M278" s="81"/>
      <c r="N278" s="81"/>
      <c r="O278" s="81"/>
      <c r="P278" s="81"/>
    </row>
    <row r="279" spans="1:16">
      <c r="A279">
        <v>6409</v>
      </c>
      <c r="B279" s="76">
        <v>1.0914999999999999</v>
      </c>
      <c r="C279" s="76">
        <v>1.6500000000000001E-2</v>
      </c>
      <c r="D279" s="76">
        <v>0.47639999999999999</v>
      </c>
      <c r="E279" s="76">
        <v>0.17100000000000001</v>
      </c>
      <c r="F279" s="73">
        <f t="shared" si="8"/>
        <v>1.7553999999999998</v>
      </c>
      <c r="G279" s="77">
        <f t="shared" si="9"/>
        <v>0.33195000000000002</v>
      </c>
      <c r="I279" s="81"/>
      <c r="J279" s="81"/>
      <c r="K279" s="81"/>
      <c r="L279" s="81"/>
      <c r="M279" s="81"/>
      <c r="N279" s="81"/>
      <c r="O279" s="81"/>
      <c r="P279" s="81"/>
    </row>
    <row r="280" spans="1:16">
      <c r="A280">
        <v>6410</v>
      </c>
      <c r="B280" s="76">
        <v>0.43099999999999999</v>
      </c>
      <c r="C280" s="76">
        <v>6.4999999999999997E-3</v>
      </c>
      <c r="D280" s="76">
        <v>0.2291</v>
      </c>
      <c r="E280" s="76">
        <v>0.17100000000000001</v>
      </c>
      <c r="F280" s="73">
        <f t="shared" si="8"/>
        <v>0.83760000000000001</v>
      </c>
      <c r="G280" s="77">
        <f t="shared" si="9"/>
        <v>0.20330000000000001</v>
      </c>
      <c r="I280" s="81"/>
      <c r="J280" s="81"/>
      <c r="K280" s="81"/>
      <c r="L280" s="81"/>
      <c r="M280" s="81"/>
      <c r="N280" s="81"/>
      <c r="O280" s="81"/>
      <c r="P280" s="81"/>
    </row>
    <row r="281" spans="1:16">
      <c r="A281">
        <v>6411</v>
      </c>
      <c r="B281" s="76">
        <v>5.4300000000000001E-2</v>
      </c>
      <c r="C281" s="76">
        <v>8.0000000000000004E-4</v>
      </c>
      <c r="D281" s="76">
        <v>4.3999999999999997E-2</v>
      </c>
      <c r="E281" s="76">
        <v>0.17100000000000001</v>
      </c>
      <c r="F281" s="73">
        <f t="shared" si="8"/>
        <v>0.27010000000000001</v>
      </c>
      <c r="G281" s="77">
        <f t="shared" si="9"/>
        <v>0.10790000000000001</v>
      </c>
      <c r="I281" s="81"/>
      <c r="J281" s="81"/>
      <c r="K281" s="81"/>
      <c r="L281" s="81"/>
      <c r="M281" s="81"/>
      <c r="N281" s="81"/>
      <c r="O281" s="81"/>
      <c r="P281" s="81"/>
    </row>
    <row r="282" spans="1:16">
      <c r="A282">
        <v>6501</v>
      </c>
      <c r="B282" s="76">
        <v>0.14099999999999999</v>
      </c>
      <c r="C282" s="76">
        <v>2.0999999999999999E-3</v>
      </c>
      <c r="D282" s="76">
        <v>6.6699999999999995E-2</v>
      </c>
      <c r="E282" s="76">
        <v>0.17100000000000001</v>
      </c>
      <c r="F282" s="73">
        <f t="shared" si="8"/>
        <v>0.38080000000000003</v>
      </c>
      <c r="G282" s="77">
        <f t="shared" si="9"/>
        <v>0.11990000000000001</v>
      </c>
      <c r="I282" s="81"/>
      <c r="J282" s="81"/>
      <c r="K282" s="81"/>
      <c r="L282" s="81"/>
      <c r="M282" s="81"/>
      <c r="N282" s="81"/>
      <c r="O282" s="81"/>
      <c r="P282" s="81"/>
    </row>
    <row r="283" spans="1:16">
      <c r="A283">
        <v>6502</v>
      </c>
      <c r="B283" s="76">
        <v>2.9600000000000001E-2</v>
      </c>
      <c r="C283" s="76">
        <v>4.0000000000000002E-4</v>
      </c>
      <c r="D283" s="76">
        <v>1.5699999999999999E-2</v>
      </c>
      <c r="E283" s="76">
        <v>0.17100000000000001</v>
      </c>
      <c r="F283" s="73">
        <f t="shared" si="8"/>
        <v>0.2167</v>
      </c>
      <c r="G283" s="77">
        <f t="shared" si="9"/>
        <v>9.3550000000000008E-2</v>
      </c>
      <c r="I283" s="81"/>
      <c r="J283" s="81"/>
      <c r="K283" s="81"/>
      <c r="L283" s="81"/>
      <c r="M283" s="81"/>
      <c r="N283" s="81"/>
      <c r="O283" s="81"/>
      <c r="P283" s="81"/>
    </row>
    <row r="284" spans="1:16">
      <c r="A284">
        <v>6503</v>
      </c>
      <c r="B284" s="76">
        <v>0.13930000000000001</v>
      </c>
      <c r="C284" s="76">
        <v>2.0999999999999999E-3</v>
      </c>
      <c r="D284" s="76">
        <v>4.7199999999999999E-2</v>
      </c>
      <c r="E284" s="76">
        <v>0.17100000000000001</v>
      </c>
      <c r="F284" s="73">
        <f t="shared" si="8"/>
        <v>0.35960000000000003</v>
      </c>
      <c r="G284" s="77">
        <f t="shared" si="9"/>
        <v>0.11015</v>
      </c>
      <c r="I284" s="81"/>
      <c r="J284" s="81"/>
      <c r="K284" s="81"/>
      <c r="L284" s="81"/>
      <c r="M284" s="81"/>
      <c r="N284" s="81"/>
      <c r="O284" s="81"/>
      <c r="P284" s="81"/>
    </row>
    <row r="285" spans="1:16">
      <c r="A285">
        <v>6504</v>
      </c>
      <c r="B285" s="76">
        <v>0.31290000000000001</v>
      </c>
      <c r="C285" s="76">
        <v>4.4999999999999997E-3</v>
      </c>
      <c r="D285" s="76">
        <v>0.26690000000000003</v>
      </c>
      <c r="E285" s="76">
        <v>0.17100000000000001</v>
      </c>
      <c r="F285" s="73">
        <f t="shared" si="8"/>
        <v>0.75530000000000008</v>
      </c>
      <c r="G285" s="77">
        <f t="shared" si="9"/>
        <v>0.22120000000000001</v>
      </c>
      <c r="I285" s="81"/>
      <c r="J285" s="81"/>
      <c r="K285" s="81"/>
      <c r="L285" s="81"/>
      <c r="M285" s="81"/>
      <c r="N285" s="81"/>
      <c r="O285" s="81"/>
      <c r="P285" s="81"/>
    </row>
    <row r="286" spans="1:16">
      <c r="A286">
        <v>6505</v>
      </c>
      <c r="B286" s="76">
        <v>0.15690000000000001</v>
      </c>
      <c r="C286" s="76">
        <v>2.2000000000000001E-3</v>
      </c>
      <c r="D286" s="76">
        <v>0.155</v>
      </c>
      <c r="E286" s="76">
        <v>0.17100000000000001</v>
      </c>
      <c r="F286" s="73">
        <f t="shared" si="8"/>
        <v>0.48510000000000009</v>
      </c>
      <c r="G286" s="77">
        <f t="shared" si="9"/>
        <v>0.16410000000000002</v>
      </c>
      <c r="I286" s="81"/>
      <c r="J286" s="81"/>
      <c r="K286" s="81"/>
      <c r="L286" s="81"/>
      <c r="M286" s="81"/>
      <c r="N286" s="81"/>
      <c r="O286" s="81"/>
      <c r="P286" s="81"/>
    </row>
    <row r="287" spans="1:16">
      <c r="A287">
        <v>6506</v>
      </c>
      <c r="B287" s="76">
        <v>0.16689999999999999</v>
      </c>
      <c r="C287" s="76">
        <v>2.5000000000000001E-3</v>
      </c>
      <c r="D287" s="76">
        <v>9.1999999999999998E-2</v>
      </c>
      <c r="E287" s="76">
        <v>0.17100000000000001</v>
      </c>
      <c r="F287" s="73">
        <f t="shared" si="8"/>
        <v>0.43240000000000001</v>
      </c>
      <c r="G287" s="77">
        <f t="shared" si="9"/>
        <v>0.13275000000000001</v>
      </c>
      <c r="I287" s="81"/>
      <c r="J287" s="81"/>
      <c r="K287" s="81"/>
      <c r="L287" s="81"/>
      <c r="M287" s="81"/>
      <c r="N287" s="81"/>
      <c r="O287" s="81"/>
      <c r="P287" s="81"/>
    </row>
    <row r="288" spans="1:16">
      <c r="A288">
        <v>6509</v>
      </c>
      <c r="B288" s="76">
        <v>0.30599999999999999</v>
      </c>
      <c r="C288" s="76">
        <v>4.4999999999999997E-3</v>
      </c>
      <c r="D288" s="76">
        <v>0.2341</v>
      </c>
      <c r="E288" s="76">
        <v>0.17100000000000001</v>
      </c>
      <c r="F288" s="73">
        <f t="shared" si="8"/>
        <v>0.71560000000000001</v>
      </c>
      <c r="G288" s="77">
        <f t="shared" si="9"/>
        <v>0.20480000000000001</v>
      </c>
      <c r="I288" s="81"/>
      <c r="J288" s="81"/>
      <c r="K288" s="81"/>
      <c r="L288" s="81"/>
      <c r="M288" s="81"/>
      <c r="N288" s="81"/>
      <c r="O288" s="81"/>
      <c r="P288" s="81"/>
    </row>
    <row r="289" spans="1:16">
      <c r="A289">
        <v>6510</v>
      </c>
      <c r="B289" s="76">
        <v>0.73950000000000005</v>
      </c>
      <c r="C289" s="76">
        <v>1.1299999999999999E-2</v>
      </c>
      <c r="D289" s="76">
        <v>0.22409999999999999</v>
      </c>
      <c r="E289" s="76">
        <v>0.17100000000000001</v>
      </c>
      <c r="F289" s="73">
        <f t="shared" si="8"/>
        <v>1.1458999999999999</v>
      </c>
      <c r="G289" s="77">
        <f t="shared" si="9"/>
        <v>0.20319999999999999</v>
      </c>
      <c r="I289" s="81"/>
      <c r="J289" s="81"/>
      <c r="K289" s="81"/>
      <c r="L289" s="81"/>
      <c r="M289" s="81"/>
      <c r="N289" s="81"/>
      <c r="O289" s="81"/>
      <c r="P289" s="81"/>
    </row>
    <row r="290" spans="1:16">
      <c r="A290">
        <v>6511</v>
      </c>
      <c r="B290" s="76">
        <v>0.34379999999999999</v>
      </c>
      <c r="C290" s="76">
        <v>5.1000000000000004E-3</v>
      </c>
      <c r="D290" s="76">
        <v>0.2225</v>
      </c>
      <c r="E290" s="76">
        <v>0.17100000000000001</v>
      </c>
      <c r="F290" s="73">
        <f t="shared" si="8"/>
        <v>0.74240000000000006</v>
      </c>
      <c r="G290" s="77">
        <f t="shared" si="9"/>
        <v>0.1993</v>
      </c>
      <c r="I290" s="81"/>
      <c r="J290" s="81"/>
      <c r="K290" s="81"/>
      <c r="L290" s="81"/>
      <c r="M290" s="81"/>
      <c r="N290" s="81"/>
      <c r="O290" s="81"/>
      <c r="P290" s="81"/>
    </row>
    <row r="291" spans="1:16">
      <c r="A291">
        <v>6512</v>
      </c>
      <c r="B291" s="76">
        <v>0.14119999999999999</v>
      </c>
      <c r="C291" s="76">
        <v>2.0999999999999999E-3</v>
      </c>
      <c r="D291" s="76">
        <v>6.8199999999999997E-2</v>
      </c>
      <c r="E291" s="76">
        <v>0.17100000000000001</v>
      </c>
      <c r="F291" s="73">
        <f t="shared" si="8"/>
        <v>0.38249999999999995</v>
      </c>
      <c r="G291" s="77">
        <f t="shared" si="9"/>
        <v>0.12065000000000001</v>
      </c>
      <c r="I291" s="81"/>
      <c r="J291" s="81"/>
      <c r="K291" s="81"/>
      <c r="L291" s="81"/>
      <c r="M291" s="81"/>
      <c r="N291" s="81"/>
      <c r="O291" s="81"/>
      <c r="P291" s="81"/>
    </row>
    <row r="292" spans="1:16">
      <c r="A292">
        <v>6601</v>
      </c>
      <c r="B292" s="76">
        <v>0.27760000000000001</v>
      </c>
      <c r="C292" s="76">
        <v>4.1000000000000003E-3</v>
      </c>
      <c r="D292" s="76">
        <v>0.16400000000000001</v>
      </c>
      <c r="E292" s="76">
        <v>0.17100000000000001</v>
      </c>
      <c r="F292" s="73">
        <f t="shared" si="8"/>
        <v>0.61670000000000003</v>
      </c>
      <c r="G292" s="77">
        <f t="shared" si="9"/>
        <v>0.16955000000000001</v>
      </c>
      <c r="I292" s="81"/>
      <c r="J292" s="81"/>
      <c r="K292" s="81"/>
      <c r="L292" s="81"/>
      <c r="M292" s="81"/>
      <c r="N292" s="81"/>
      <c r="O292" s="81"/>
      <c r="P292" s="81"/>
    </row>
    <row r="293" spans="1:16">
      <c r="A293">
        <v>6602</v>
      </c>
      <c r="B293" s="76">
        <v>0.83460000000000001</v>
      </c>
      <c r="C293" s="76">
        <v>1.24E-2</v>
      </c>
      <c r="D293" s="76">
        <v>0.51910000000000001</v>
      </c>
      <c r="E293" s="76">
        <v>0.17100000000000001</v>
      </c>
      <c r="F293" s="73">
        <f t="shared" si="8"/>
        <v>1.5370999999999999</v>
      </c>
      <c r="G293" s="77">
        <f t="shared" si="9"/>
        <v>0.35125000000000001</v>
      </c>
      <c r="I293" s="81"/>
      <c r="J293" s="81"/>
      <c r="K293" s="81"/>
      <c r="L293" s="81"/>
      <c r="M293" s="81"/>
      <c r="N293" s="81"/>
      <c r="O293" s="81"/>
      <c r="P293" s="81"/>
    </row>
    <row r="294" spans="1:16">
      <c r="A294">
        <v>6603</v>
      </c>
      <c r="B294" s="76">
        <v>0.37890000000000001</v>
      </c>
      <c r="C294" s="76">
        <v>5.5999999999999999E-3</v>
      </c>
      <c r="D294" s="76">
        <v>0.25119999999999998</v>
      </c>
      <c r="E294" s="76">
        <v>0.17100000000000001</v>
      </c>
      <c r="F294" s="73">
        <f t="shared" si="8"/>
        <v>0.80669999999999997</v>
      </c>
      <c r="G294" s="77">
        <f t="shared" si="9"/>
        <v>0.21389999999999998</v>
      </c>
      <c r="I294" s="81"/>
      <c r="J294" s="81"/>
      <c r="K294" s="81"/>
      <c r="L294" s="81"/>
      <c r="M294" s="81"/>
      <c r="N294" s="81"/>
      <c r="O294" s="81"/>
      <c r="P294" s="81"/>
    </row>
    <row r="295" spans="1:16">
      <c r="A295">
        <v>6604</v>
      </c>
      <c r="B295" s="76">
        <v>8.6599999999999996E-2</v>
      </c>
      <c r="C295" s="76">
        <v>1.2999999999999999E-3</v>
      </c>
      <c r="D295" s="76">
        <v>5.3900000000000003E-2</v>
      </c>
      <c r="E295" s="76">
        <v>0.17100000000000001</v>
      </c>
      <c r="F295" s="73">
        <f t="shared" si="8"/>
        <v>0.31279999999999997</v>
      </c>
      <c r="G295" s="77">
        <f t="shared" si="9"/>
        <v>0.11310000000000001</v>
      </c>
      <c r="I295" s="81"/>
      <c r="J295" s="81"/>
      <c r="K295" s="81"/>
      <c r="L295" s="81"/>
      <c r="M295" s="81"/>
      <c r="N295" s="81"/>
      <c r="O295" s="81"/>
      <c r="P295" s="81"/>
    </row>
    <row r="296" spans="1:16">
      <c r="A296">
        <v>6605</v>
      </c>
      <c r="B296" s="76">
        <v>0.42130000000000001</v>
      </c>
      <c r="C296" s="76">
        <v>6.3E-3</v>
      </c>
      <c r="D296" s="76">
        <v>0.2414</v>
      </c>
      <c r="E296" s="76">
        <v>0.17100000000000001</v>
      </c>
      <c r="F296" s="73">
        <f t="shared" ref="F296:F325" si="10">+SUM(B296:E296)</f>
        <v>0.84000000000000008</v>
      </c>
      <c r="G296" s="77">
        <f t="shared" ref="G296:G325" si="11">+SUM(C296:E296)/2</f>
        <v>0.20935000000000001</v>
      </c>
      <c r="I296" s="81"/>
      <c r="J296" s="81"/>
      <c r="K296" s="81"/>
      <c r="L296" s="81"/>
      <c r="M296" s="81"/>
      <c r="N296" s="81"/>
      <c r="O296" s="81"/>
      <c r="P296" s="81"/>
    </row>
    <row r="297" spans="1:16">
      <c r="A297">
        <v>6607</v>
      </c>
      <c r="B297" s="76">
        <v>0.15359999999999999</v>
      </c>
      <c r="C297" s="76">
        <v>2.3E-3</v>
      </c>
      <c r="D297" s="76">
        <v>0.1101</v>
      </c>
      <c r="E297" s="76">
        <v>0.17100000000000001</v>
      </c>
      <c r="F297" s="73">
        <f t="shared" si="10"/>
        <v>0.43700000000000006</v>
      </c>
      <c r="G297" s="77">
        <f t="shared" si="11"/>
        <v>0.14169999999999999</v>
      </c>
      <c r="I297" s="81"/>
      <c r="J297" s="81"/>
      <c r="K297" s="81"/>
      <c r="L297" s="81"/>
      <c r="M297" s="81"/>
      <c r="N297" s="81"/>
      <c r="O297" s="81"/>
      <c r="P297" s="81"/>
    </row>
    <row r="298" spans="1:16">
      <c r="A298">
        <v>6608</v>
      </c>
      <c r="B298" s="76">
        <v>0.86140000000000005</v>
      </c>
      <c r="C298" s="76">
        <v>1.3299999999999999E-2</v>
      </c>
      <c r="D298" s="76">
        <v>0.2228</v>
      </c>
      <c r="E298" s="76">
        <v>0.17100000000000001</v>
      </c>
      <c r="F298" s="73">
        <f t="shared" si="10"/>
        <v>1.2685000000000002</v>
      </c>
      <c r="G298" s="77">
        <f t="shared" si="11"/>
        <v>0.20355000000000001</v>
      </c>
      <c r="I298" s="81"/>
      <c r="J298" s="81"/>
      <c r="K298" s="81"/>
      <c r="L298" s="81"/>
      <c r="M298" s="81"/>
      <c r="N298" s="81"/>
      <c r="O298" s="81"/>
      <c r="P298" s="81"/>
    </row>
    <row r="299" spans="1:16">
      <c r="A299">
        <v>6620</v>
      </c>
      <c r="B299" s="76">
        <v>5.4004000000000003</v>
      </c>
      <c r="C299" s="76">
        <v>8.1900000000000001E-2</v>
      </c>
      <c r="D299" s="76">
        <v>2.2919999999999998</v>
      </c>
      <c r="E299" s="76">
        <v>0.17100000000000001</v>
      </c>
      <c r="F299" s="73">
        <f t="shared" si="10"/>
        <v>7.9453000000000005</v>
      </c>
      <c r="G299" s="77">
        <f t="shared" si="11"/>
        <v>1.2724499999999999</v>
      </c>
      <c r="I299" s="81"/>
      <c r="J299" s="81"/>
      <c r="K299" s="81"/>
      <c r="L299" s="81"/>
      <c r="M299" s="81"/>
      <c r="N299" s="81"/>
      <c r="O299" s="81"/>
      <c r="P299" s="81"/>
    </row>
    <row r="300" spans="1:16">
      <c r="A300">
        <v>7108</v>
      </c>
      <c r="B300" s="76">
        <v>0.40029999999999999</v>
      </c>
      <c r="C300" s="76">
        <v>5.8999999999999999E-3</v>
      </c>
      <c r="D300" s="76">
        <v>0.27160000000000001</v>
      </c>
      <c r="E300" s="76">
        <v>0.17100000000000001</v>
      </c>
      <c r="F300" s="73">
        <f t="shared" si="10"/>
        <v>0.8488</v>
      </c>
      <c r="G300" s="77">
        <f t="shared" si="11"/>
        <v>0.22425</v>
      </c>
      <c r="I300" s="81"/>
      <c r="J300" s="81"/>
      <c r="K300" s="81"/>
      <c r="L300" s="81"/>
      <c r="M300" s="81"/>
      <c r="N300" s="81"/>
      <c r="O300" s="81"/>
      <c r="P300" s="81"/>
    </row>
    <row r="301" spans="1:16">
      <c r="A301">
        <v>7109</v>
      </c>
      <c r="B301" s="76">
        <v>0.1525</v>
      </c>
      <c r="C301" s="76">
        <v>2.3E-3</v>
      </c>
      <c r="D301" s="76">
        <v>7.6999999999999999E-2</v>
      </c>
      <c r="E301" s="76">
        <v>0.17100000000000001</v>
      </c>
      <c r="F301" s="73">
        <f t="shared" si="10"/>
        <v>0.40280000000000005</v>
      </c>
      <c r="G301" s="77">
        <f t="shared" si="11"/>
        <v>0.12515000000000001</v>
      </c>
      <c r="I301" s="81"/>
      <c r="J301" s="81"/>
      <c r="K301" s="81"/>
      <c r="L301" s="81"/>
      <c r="M301" s="81"/>
      <c r="N301" s="81"/>
      <c r="O301" s="81"/>
      <c r="P301" s="81"/>
    </row>
    <row r="302" spans="1:16">
      <c r="A302">
        <v>7110</v>
      </c>
      <c r="B302" s="76">
        <v>0.7127</v>
      </c>
      <c r="C302" s="76">
        <v>1.0800000000000001E-2</v>
      </c>
      <c r="D302" s="76">
        <v>0.33300000000000002</v>
      </c>
      <c r="E302" s="76">
        <v>0.17100000000000001</v>
      </c>
      <c r="F302" s="73">
        <f t="shared" si="10"/>
        <v>1.2275</v>
      </c>
      <c r="G302" s="77">
        <f t="shared" si="11"/>
        <v>0.25740000000000002</v>
      </c>
      <c r="I302" s="81"/>
      <c r="J302" s="81"/>
      <c r="K302" s="81"/>
      <c r="L302" s="81"/>
      <c r="M302" s="81"/>
      <c r="N302" s="81"/>
      <c r="O302" s="81"/>
      <c r="P302" s="81"/>
    </row>
    <row r="303" spans="1:16">
      <c r="A303">
        <v>7111</v>
      </c>
      <c r="B303" s="76">
        <v>0.63590000000000002</v>
      </c>
      <c r="C303" s="76">
        <v>9.7999999999999997E-3</v>
      </c>
      <c r="D303" s="76">
        <v>0.18</v>
      </c>
      <c r="E303" s="76">
        <v>0.17100000000000001</v>
      </c>
      <c r="F303" s="73">
        <f t="shared" si="10"/>
        <v>0.99670000000000014</v>
      </c>
      <c r="G303" s="77">
        <f t="shared" si="11"/>
        <v>0.1804</v>
      </c>
      <c r="I303" s="81"/>
      <c r="J303" s="81"/>
      <c r="K303" s="81"/>
      <c r="L303" s="81"/>
      <c r="M303" s="81"/>
      <c r="N303" s="81"/>
      <c r="O303" s="81"/>
      <c r="P303" s="81"/>
    </row>
    <row r="304" spans="1:16">
      <c r="A304">
        <v>7112</v>
      </c>
      <c r="B304" s="76">
        <v>0.85409999999999997</v>
      </c>
      <c r="C304" s="76">
        <v>1.26E-2</v>
      </c>
      <c r="D304" s="76">
        <v>0.60540000000000005</v>
      </c>
      <c r="E304" s="76">
        <v>0.17100000000000001</v>
      </c>
      <c r="F304" s="73">
        <f t="shared" si="10"/>
        <v>1.6431000000000002</v>
      </c>
      <c r="G304" s="77">
        <f t="shared" si="11"/>
        <v>0.39450000000000007</v>
      </c>
      <c r="I304" s="81"/>
      <c r="J304" s="81"/>
      <c r="K304" s="81"/>
      <c r="L304" s="81"/>
      <c r="M304" s="81"/>
      <c r="N304" s="81"/>
      <c r="O304" s="81"/>
      <c r="P304" s="81"/>
    </row>
    <row r="305" spans="1:16">
      <c r="A305">
        <v>7113</v>
      </c>
      <c r="B305" s="76">
        <v>0.64590000000000003</v>
      </c>
      <c r="C305" s="76">
        <v>9.7000000000000003E-3</v>
      </c>
      <c r="D305" s="76">
        <v>0.36759999999999998</v>
      </c>
      <c r="E305" s="76">
        <v>0.17100000000000001</v>
      </c>
      <c r="F305" s="73">
        <f t="shared" si="10"/>
        <v>1.1942000000000002</v>
      </c>
      <c r="G305" s="77">
        <f t="shared" si="11"/>
        <v>0.27415</v>
      </c>
      <c r="I305" s="81"/>
      <c r="J305" s="81"/>
      <c r="K305" s="81"/>
      <c r="L305" s="81"/>
      <c r="M305" s="81"/>
      <c r="N305" s="81"/>
      <c r="O305" s="81"/>
      <c r="P305" s="81"/>
    </row>
    <row r="306" spans="1:16">
      <c r="A306">
        <v>7114</v>
      </c>
      <c r="B306" s="76">
        <v>0.9879</v>
      </c>
      <c r="C306" s="76">
        <v>1.46E-2</v>
      </c>
      <c r="D306" s="76">
        <v>0.69059999999999999</v>
      </c>
      <c r="E306" s="76">
        <v>0.17100000000000001</v>
      </c>
      <c r="F306" s="73">
        <f t="shared" si="10"/>
        <v>1.8640999999999999</v>
      </c>
      <c r="G306" s="77">
        <f t="shared" si="11"/>
        <v>0.43809999999999999</v>
      </c>
      <c r="I306" s="81"/>
      <c r="J306" s="81"/>
      <c r="K306" s="81"/>
      <c r="L306" s="81"/>
      <c r="M306" s="81"/>
      <c r="N306" s="81"/>
      <c r="O306" s="81"/>
      <c r="P306" s="81"/>
    </row>
    <row r="307" spans="1:16">
      <c r="A307">
        <v>7115</v>
      </c>
      <c r="B307" s="76">
        <v>0.78959999999999997</v>
      </c>
      <c r="C307" s="76">
        <v>1.1599999999999999E-2</v>
      </c>
      <c r="D307" s="76">
        <v>0.59</v>
      </c>
      <c r="E307" s="76">
        <v>0.17100000000000001</v>
      </c>
      <c r="F307" s="73">
        <f t="shared" si="10"/>
        <v>1.5622</v>
      </c>
      <c r="G307" s="77">
        <f t="shared" si="11"/>
        <v>0.38629999999999998</v>
      </c>
      <c r="I307" s="81"/>
      <c r="J307" s="81"/>
      <c r="K307" s="81"/>
      <c r="L307" s="81"/>
      <c r="M307" s="81"/>
      <c r="N307" s="81"/>
      <c r="O307" s="81"/>
      <c r="P307" s="81"/>
    </row>
    <row r="308" spans="1:16">
      <c r="A308">
        <v>7116</v>
      </c>
      <c r="B308" s="76">
        <v>0.88109999999999999</v>
      </c>
      <c r="C308" s="76">
        <v>1.3299999999999999E-2</v>
      </c>
      <c r="D308" s="76">
        <v>0.42699999999999999</v>
      </c>
      <c r="E308" s="76">
        <v>0.17100000000000001</v>
      </c>
      <c r="F308" s="73">
        <f t="shared" si="10"/>
        <v>1.4923999999999999</v>
      </c>
      <c r="G308" s="77">
        <f t="shared" si="11"/>
        <v>0.30564999999999998</v>
      </c>
      <c r="I308" s="81"/>
      <c r="J308" s="81"/>
      <c r="K308" s="81"/>
      <c r="L308" s="81"/>
      <c r="M308" s="81"/>
      <c r="N308" s="81"/>
      <c r="O308" s="81"/>
      <c r="P308" s="81"/>
    </row>
    <row r="309" spans="1:16">
      <c r="A309">
        <v>7117</v>
      </c>
      <c r="B309" s="76">
        <v>1.4179999999999999</v>
      </c>
      <c r="C309" s="76">
        <v>2.12E-2</v>
      </c>
      <c r="D309" s="76">
        <v>0.82620000000000005</v>
      </c>
      <c r="E309" s="76">
        <v>0.17100000000000001</v>
      </c>
      <c r="F309" s="73">
        <f t="shared" si="10"/>
        <v>2.4363999999999999</v>
      </c>
      <c r="G309" s="77">
        <f t="shared" si="11"/>
        <v>0.50919999999999999</v>
      </c>
      <c r="I309" s="81"/>
      <c r="J309" s="81"/>
      <c r="K309" s="81"/>
      <c r="L309" s="81"/>
      <c r="M309" s="81"/>
      <c r="N309" s="81"/>
      <c r="O309" s="81"/>
      <c r="P309" s="81"/>
    </row>
    <row r="310" spans="1:16">
      <c r="A310">
        <v>7118</v>
      </c>
      <c r="B310" s="76">
        <v>2.3715000000000002</v>
      </c>
      <c r="C310" s="76">
        <v>3.5799999999999998E-2</v>
      </c>
      <c r="D310" s="76">
        <v>1.0980000000000001</v>
      </c>
      <c r="E310" s="76">
        <v>0.17100000000000001</v>
      </c>
      <c r="F310" s="73">
        <f t="shared" si="10"/>
        <v>3.6762999999999999</v>
      </c>
      <c r="G310" s="77">
        <f t="shared" si="11"/>
        <v>0.65240000000000009</v>
      </c>
      <c r="I310" s="81"/>
      <c r="J310" s="81"/>
      <c r="K310" s="81"/>
      <c r="L310" s="81"/>
      <c r="M310" s="81"/>
      <c r="N310" s="81"/>
      <c r="O310" s="81"/>
    </row>
    <row r="311" spans="1:16">
      <c r="A311">
        <v>7119</v>
      </c>
      <c r="B311" s="76">
        <v>2.798</v>
      </c>
      <c r="C311" s="76">
        <v>4.24E-2</v>
      </c>
      <c r="D311" s="76">
        <v>1.1889000000000001</v>
      </c>
      <c r="E311" s="76">
        <v>0.17100000000000001</v>
      </c>
      <c r="F311" s="73">
        <f t="shared" si="10"/>
        <v>4.2003000000000004</v>
      </c>
      <c r="G311" s="77">
        <f t="shared" si="11"/>
        <v>0.70115000000000005</v>
      </c>
      <c r="H311"/>
      <c r="I311" s="81"/>
      <c r="J311" s="81"/>
      <c r="K311" s="81"/>
      <c r="L311" s="81"/>
      <c r="M311" s="81"/>
      <c r="N311" s="81"/>
      <c r="O311" s="81"/>
    </row>
    <row r="312" spans="1:16">
      <c r="A312">
        <v>7120</v>
      </c>
      <c r="B312" s="76">
        <v>8.9873999999999992</v>
      </c>
      <c r="C312" s="76">
        <v>0.1368</v>
      </c>
      <c r="D312" s="76">
        <v>3.5169999999999999</v>
      </c>
      <c r="E312" s="76">
        <v>0.17100000000000001</v>
      </c>
      <c r="F312" s="73">
        <f t="shared" si="10"/>
        <v>12.812199999999997</v>
      </c>
      <c r="G312" s="77">
        <f t="shared" si="11"/>
        <v>1.9123999999999999</v>
      </c>
      <c r="H312"/>
      <c r="I312" s="81"/>
      <c r="J312" s="81"/>
      <c r="K312" s="81"/>
      <c r="L312" s="81"/>
      <c r="M312" s="81"/>
      <c r="N312" s="81"/>
      <c r="O312" s="81"/>
    </row>
    <row r="313" spans="1:16">
      <c r="A313">
        <v>7121</v>
      </c>
      <c r="B313" s="76">
        <v>12.141500000000001</v>
      </c>
      <c r="C313" s="76">
        <v>0.18559999999999999</v>
      </c>
      <c r="D313" s="76">
        <v>4.2077</v>
      </c>
      <c r="E313" s="76">
        <v>0.17100000000000001</v>
      </c>
      <c r="F313" s="73">
        <f t="shared" si="10"/>
        <v>16.7058</v>
      </c>
      <c r="G313" s="77">
        <f t="shared" si="11"/>
        <v>2.2821500000000001</v>
      </c>
      <c r="H313"/>
      <c r="I313" s="81"/>
      <c r="J313" s="81"/>
      <c r="K313" s="81"/>
      <c r="L313" s="81"/>
      <c r="M313" s="81"/>
      <c r="N313" s="81"/>
      <c r="O313" s="81"/>
    </row>
    <row r="314" spans="1:16">
      <c r="A314">
        <v>7122</v>
      </c>
      <c r="B314" s="76">
        <v>0.4582</v>
      </c>
      <c r="C314" s="76">
        <v>6.7000000000000002E-3</v>
      </c>
      <c r="D314" s="76">
        <v>0.35449999999999998</v>
      </c>
      <c r="E314" s="76">
        <v>0.17100000000000001</v>
      </c>
      <c r="F314" s="73">
        <f t="shared" si="10"/>
        <v>0.99039999999999995</v>
      </c>
      <c r="G314" s="77">
        <f t="shared" si="11"/>
        <v>0.2661</v>
      </c>
      <c r="H314"/>
      <c r="I314" s="81"/>
      <c r="J314" s="81"/>
      <c r="K314" s="81"/>
      <c r="L314" s="81"/>
      <c r="M314" s="81"/>
      <c r="N314" s="81"/>
      <c r="O314" s="81"/>
    </row>
    <row r="315" spans="1:16">
      <c r="A315">
        <v>7200</v>
      </c>
      <c r="B315" s="76">
        <v>4.5303000000000004</v>
      </c>
      <c r="C315" s="76">
        <v>6.9699999999999998E-2</v>
      </c>
      <c r="D315" s="76">
        <v>1.2621</v>
      </c>
      <c r="E315" s="76">
        <v>0.17100000000000001</v>
      </c>
      <c r="F315" s="73">
        <f t="shared" si="10"/>
        <v>6.033100000000001</v>
      </c>
      <c r="G315" s="77">
        <f t="shared" si="11"/>
        <v>0.75140000000000007</v>
      </c>
      <c r="H315"/>
      <c r="I315" s="81"/>
      <c r="J315" s="81"/>
      <c r="K315" s="81"/>
      <c r="L315" s="81"/>
      <c r="M315" s="81"/>
      <c r="N315" s="81"/>
      <c r="O315" s="81"/>
    </row>
    <row r="316" spans="1:16">
      <c r="A316">
        <v>7201</v>
      </c>
      <c r="B316" s="76">
        <v>2.9714999999999998</v>
      </c>
      <c r="C316" s="76">
        <v>4.5499999999999999E-2</v>
      </c>
      <c r="D316" s="76">
        <v>0.98329999999999995</v>
      </c>
      <c r="E316" s="76">
        <v>0.17100000000000001</v>
      </c>
      <c r="F316" s="73">
        <f t="shared" si="10"/>
        <v>4.1713000000000005</v>
      </c>
      <c r="G316" s="77">
        <f t="shared" si="11"/>
        <v>0.59989999999999999</v>
      </c>
      <c r="H316"/>
      <c r="I316" s="81"/>
      <c r="J316" s="81"/>
      <c r="K316" s="81"/>
      <c r="L316" s="81"/>
      <c r="M316" s="81"/>
      <c r="N316" s="81"/>
      <c r="O316" s="81"/>
    </row>
    <row r="317" spans="1:16">
      <c r="A317">
        <v>7202</v>
      </c>
      <c r="B317" s="76">
        <v>2.7099999999999999E-2</v>
      </c>
      <c r="C317" s="76">
        <v>4.0000000000000002E-4</v>
      </c>
      <c r="D317" s="76">
        <v>1.32E-2</v>
      </c>
      <c r="E317" s="76">
        <v>0.17100000000000001</v>
      </c>
      <c r="F317" s="73">
        <f t="shared" si="10"/>
        <v>0.2117</v>
      </c>
      <c r="G317" s="77">
        <f t="shared" si="11"/>
        <v>9.2300000000000007E-2</v>
      </c>
      <c r="H317"/>
      <c r="I317" s="81"/>
      <c r="J317" s="81"/>
      <c r="K317" s="81"/>
      <c r="L317" s="81"/>
      <c r="M317" s="81"/>
      <c r="N317" s="81"/>
      <c r="O317" s="81"/>
    </row>
    <row r="318" spans="1:16">
      <c r="A318">
        <v>7203</v>
      </c>
      <c r="B318" s="76">
        <v>0.114</v>
      </c>
      <c r="C318" s="76">
        <v>1.6000000000000001E-3</v>
      </c>
      <c r="D318" s="76">
        <v>0.1076</v>
      </c>
      <c r="E318" s="76">
        <v>0.17100000000000001</v>
      </c>
      <c r="F318" s="73">
        <f t="shared" si="10"/>
        <v>0.39419999999999999</v>
      </c>
      <c r="G318" s="77">
        <f t="shared" si="11"/>
        <v>0.1401</v>
      </c>
      <c r="H318"/>
      <c r="I318" s="81"/>
      <c r="J318" s="81"/>
      <c r="K318" s="81"/>
      <c r="L318" s="81"/>
      <c r="M318" s="81"/>
      <c r="N318" s="81"/>
      <c r="O318" s="81"/>
    </row>
    <row r="319" spans="1:16">
      <c r="A319">
        <v>7204</v>
      </c>
      <c r="B319" s="76">
        <v>0</v>
      </c>
      <c r="C319" s="76">
        <v>0</v>
      </c>
      <c r="D319" s="76">
        <v>0</v>
      </c>
      <c r="E319" s="76">
        <v>0.17100000000000001</v>
      </c>
      <c r="F319" s="73">
        <f t="shared" si="10"/>
        <v>0.17100000000000001</v>
      </c>
      <c r="G319" s="77">
        <f t="shared" si="11"/>
        <v>8.5500000000000007E-2</v>
      </c>
      <c r="H319"/>
      <c r="I319" s="81"/>
      <c r="J319" s="81"/>
      <c r="K319" s="81"/>
      <c r="L319" s="81"/>
      <c r="M319" s="81"/>
      <c r="N319" s="81"/>
      <c r="O319" s="81"/>
    </row>
    <row r="320" spans="1:16">
      <c r="A320">
        <v>7205</v>
      </c>
      <c r="B320" s="76">
        <v>0</v>
      </c>
      <c r="C320" s="76">
        <v>0</v>
      </c>
      <c r="D320" s="76">
        <v>0</v>
      </c>
      <c r="E320" s="76">
        <v>0.17100000000000001</v>
      </c>
      <c r="F320" s="73">
        <f t="shared" si="10"/>
        <v>0.17100000000000001</v>
      </c>
      <c r="G320" s="77">
        <f t="shared" si="11"/>
        <v>8.5500000000000007E-2</v>
      </c>
      <c r="H320"/>
      <c r="I320" s="81"/>
      <c r="J320" s="81"/>
      <c r="K320" s="81"/>
      <c r="L320" s="81"/>
      <c r="M320" s="81"/>
      <c r="N320" s="81"/>
      <c r="O320" s="81"/>
    </row>
    <row r="321" spans="1:16">
      <c r="A321">
        <v>7301</v>
      </c>
      <c r="B321" s="76">
        <v>0.96430000000000005</v>
      </c>
      <c r="C321" s="76">
        <v>1.4200000000000001E-2</v>
      </c>
      <c r="D321" s="76">
        <v>0.67390000000000005</v>
      </c>
      <c r="E321" s="76">
        <v>0.17100000000000001</v>
      </c>
      <c r="F321" s="73">
        <f t="shared" si="10"/>
        <v>1.8234000000000001</v>
      </c>
      <c r="G321" s="77">
        <f t="shared" si="11"/>
        <v>0.42955000000000004</v>
      </c>
      <c r="H321"/>
      <c r="I321" s="81"/>
      <c r="J321" s="81"/>
      <c r="K321" s="81"/>
      <c r="L321" s="81"/>
      <c r="M321" s="81"/>
      <c r="N321" s="81"/>
      <c r="O321" s="81"/>
    </row>
    <row r="322" spans="1:16">
      <c r="A322">
        <v>7302</v>
      </c>
      <c r="B322" s="76">
        <v>1.1065</v>
      </c>
      <c r="C322" s="76">
        <v>1.6299999999999999E-2</v>
      </c>
      <c r="D322" s="76">
        <v>0.82230000000000003</v>
      </c>
      <c r="E322" s="76">
        <v>0.17100000000000001</v>
      </c>
      <c r="F322" s="73">
        <f t="shared" si="10"/>
        <v>2.1160999999999999</v>
      </c>
      <c r="G322" s="77">
        <f t="shared" si="11"/>
        <v>0.50480000000000003</v>
      </c>
      <c r="H322"/>
      <c r="I322" s="81"/>
      <c r="J322" s="81"/>
      <c r="K322" s="81"/>
      <c r="L322" s="81"/>
      <c r="M322" s="81"/>
      <c r="N322" s="81"/>
      <c r="O322" s="81"/>
    </row>
    <row r="323" spans="1:16">
      <c r="A323">
        <v>7307</v>
      </c>
      <c r="B323" s="76">
        <v>0.58320000000000005</v>
      </c>
      <c r="C323" s="76">
        <v>8.6999999999999994E-3</v>
      </c>
      <c r="D323" s="76">
        <v>0.37490000000000001</v>
      </c>
      <c r="E323" s="76">
        <v>0.17100000000000001</v>
      </c>
      <c r="F323" s="73">
        <f t="shared" si="10"/>
        <v>1.1378000000000001</v>
      </c>
      <c r="G323" s="77">
        <f t="shared" si="11"/>
        <v>0.27729999999999999</v>
      </c>
      <c r="H323"/>
      <c r="I323" s="81"/>
      <c r="J323" s="81"/>
      <c r="K323" s="81"/>
      <c r="L323" s="81"/>
      <c r="M323" s="81"/>
      <c r="N323" s="81"/>
      <c r="O323" s="81"/>
    </row>
    <row r="324" spans="1:16">
      <c r="A324">
        <v>7308</v>
      </c>
      <c r="B324" s="76">
        <v>0.33069999999999999</v>
      </c>
      <c r="C324" s="76">
        <v>4.7999999999999996E-3</v>
      </c>
      <c r="D324" s="76">
        <v>0.28339999999999999</v>
      </c>
      <c r="E324" s="76">
        <v>0.17100000000000001</v>
      </c>
      <c r="F324" s="73">
        <f t="shared" si="10"/>
        <v>0.78990000000000005</v>
      </c>
      <c r="G324" s="77">
        <f t="shared" si="11"/>
        <v>0.22960000000000003</v>
      </c>
      <c r="H324"/>
      <c r="I324" s="81"/>
      <c r="J324" s="81"/>
      <c r="K324" s="81"/>
      <c r="L324" s="81"/>
      <c r="M324" s="81"/>
      <c r="N324" s="81"/>
      <c r="O324" s="81"/>
    </row>
    <row r="325" spans="1:16">
      <c r="A325">
        <v>7309</v>
      </c>
      <c r="B325" s="76">
        <v>0.26050000000000001</v>
      </c>
      <c r="C325" s="76">
        <v>3.8E-3</v>
      </c>
      <c r="D325" s="76">
        <v>0.2271</v>
      </c>
      <c r="E325" s="76">
        <v>0.17100000000000001</v>
      </c>
      <c r="F325" s="73">
        <f t="shared" si="10"/>
        <v>0.6624000000000001</v>
      </c>
      <c r="G325" s="77">
        <f t="shared" si="11"/>
        <v>0.20095000000000002</v>
      </c>
      <c r="H325"/>
      <c r="I325" s="81"/>
      <c r="J325" s="81"/>
      <c r="K325" s="81"/>
      <c r="L325" s="81"/>
      <c r="M325" s="81"/>
      <c r="N325" s="81"/>
      <c r="O325" s="81"/>
    </row>
    <row r="326" spans="1:16">
      <c r="A326">
        <v>7400</v>
      </c>
      <c r="B326" s="76">
        <v>5.21</v>
      </c>
      <c r="C326" s="76">
        <v>8.0199999999999994E-2</v>
      </c>
      <c r="D326" s="76">
        <v>1.4512</v>
      </c>
      <c r="E326" s="76">
        <v>0.17100000000000001</v>
      </c>
      <c r="F326" s="73">
        <f>+SUM(B326:E326)</f>
        <v>6.9123999999999999</v>
      </c>
      <c r="G326" s="77">
        <f>+SUM(C326:E326)/2</f>
        <v>0.85120000000000007</v>
      </c>
      <c r="H326"/>
      <c r="I326" s="81"/>
      <c r="J326" s="81"/>
      <c r="K326" s="81"/>
      <c r="L326" s="81"/>
      <c r="M326" s="81"/>
      <c r="N326" s="81"/>
      <c r="O326" s="81"/>
    </row>
    <row r="327" spans="1:16">
      <c r="H327"/>
      <c r="I327" s="81"/>
      <c r="J327" s="81"/>
      <c r="K327" s="81"/>
      <c r="L327" s="81"/>
      <c r="M327" s="81"/>
      <c r="N327" s="81"/>
      <c r="O327" s="81"/>
    </row>
    <row r="328" spans="1:16">
      <c r="A328" s="81" t="s">
        <v>48</v>
      </c>
      <c r="B328" s="81"/>
      <c r="C328" s="81"/>
      <c r="D328" s="81"/>
      <c r="E328" s="81"/>
      <c r="F328" s="81"/>
      <c r="G328" s="81"/>
      <c r="H328" s="186"/>
      <c r="I328" s="81"/>
      <c r="J328" s="81"/>
      <c r="K328" s="81"/>
      <c r="L328" s="81"/>
      <c r="M328" s="81"/>
      <c r="N328" s="81"/>
      <c r="O328" s="81"/>
    </row>
    <row r="329" spans="1:16">
      <c r="A329" s="81" t="s">
        <v>49</v>
      </c>
      <c r="B329" s="81"/>
      <c r="C329" s="81"/>
      <c r="D329" s="81"/>
      <c r="E329" s="81"/>
      <c r="F329" s="81"/>
      <c r="G329" s="81"/>
      <c r="H329" s="186"/>
    </row>
    <row r="330" spans="1:16">
      <c r="A330" s="81" t="s">
        <v>50</v>
      </c>
      <c r="B330" s="81"/>
      <c r="C330" s="81"/>
      <c r="D330" s="81"/>
      <c r="E330" s="81"/>
      <c r="F330" s="81"/>
      <c r="G330" s="81"/>
      <c r="H330" s="186"/>
      <c r="I330"/>
      <c r="J330"/>
      <c r="K330"/>
      <c r="L330"/>
      <c r="M330"/>
      <c r="N330"/>
      <c r="O330"/>
    </row>
    <row r="331" spans="1:16">
      <c r="A331" s="81" t="s">
        <v>51</v>
      </c>
      <c r="B331" s="81"/>
      <c r="C331" s="81"/>
      <c r="D331" s="81"/>
      <c r="E331" s="81"/>
      <c r="F331" s="81"/>
      <c r="G331" s="81"/>
      <c r="H331" s="186"/>
      <c r="I331"/>
      <c r="J331"/>
      <c r="K331"/>
      <c r="L331"/>
      <c r="M331"/>
      <c r="N331"/>
      <c r="O331"/>
    </row>
    <row r="332" spans="1:16">
      <c r="A332" s="81" t="s">
        <v>52</v>
      </c>
      <c r="B332" s="81"/>
      <c r="C332" s="81"/>
      <c r="D332" s="81"/>
      <c r="E332" s="81"/>
      <c r="F332" s="81"/>
      <c r="G332" s="81"/>
      <c r="H332" s="186"/>
      <c r="I332"/>
      <c r="J332"/>
      <c r="K332"/>
      <c r="L332"/>
      <c r="M332"/>
      <c r="N332"/>
      <c r="O332"/>
    </row>
    <row r="333" spans="1:16" ht="12.75">
      <c r="A333" s="81" t="s">
        <v>53</v>
      </c>
      <c r="B333" s="81"/>
      <c r="C333" s="81"/>
      <c r="D333" s="81"/>
      <c r="E333" s="81"/>
      <c r="F333" s="81"/>
      <c r="G333" s="81"/>
      <c r="I333" s="81"/>
      <c r="J333" s="81"/>
      <c r="K333" s="81"/>
      <c r="L333" s="81"/>
      <c r="M333" s="81"/>
      <c r="N333" s="81"/>
      <c r="O333" s="81"/>
      <c r="P333" s="81"/>
    </row>
    <row r="334" spans="1:16" ht="12.75">
      <c r="A334" s="81" t="s">
        <v>54</v>
      </c>
      <c r="B334" s="81"/>
      <c r="C334" s="81"/>
      <c r="D334" s="81"/>
      <c r="E334" s="81"/>
      <c r="F334" s="81"/>
      <c r="G334" s="81"/>
      <c r="I334" s="81"/>
      <c r="J334" s="81"/>
      <c r="K334" s="81"/>
      <c r="L334" s="81"/>
      <c r="M334" s="81"/>
      <c r="N334" s="81"/>
      <c r="O334" s="81"/>
      <c r="P334" s="81"/>
    </row>
    <row r="335" spans="1:16" ht="12.75">
      <c r="A335" s="240" t="s">
        <v>55</v>
      </c>
      <c r="B335" s="241"/>
      <c r="C335" s="241"/>
      <c r="D335" s="241"/>
      <c r="E335" s="241"/>
      <c r="F335" s="241"/>
      <c r="G335" s="241"/>
      <c r="H335" s="241"/>
      <c r="I335" s="241"/>
      <c r="J335" s="241"/>
      <c r="K335" s="241"/>
      <c r="L335" s="241"/>
      <c r="M335" s="241"/>
      <c r="N335" s="241"/>
      <c r="O335" s="241"/>
      <c r="P335" s="81"/>
    </row>
    <row r="336" spans="1:16" ht="12.75">
      <c r="A336" s="241"/>
      <c r="B336" s="241"/>
      <c r="C336" s="241"/>
      <c r="D336" s="241"/>
      <c r="E336" s="241"/>
      <c r="F336" s="241"/>
      <c r="G336" s="241"/>
      <c r="H336" s="241"/>
      <c r="I336" s="241"/>
      <c r="J336" s="241"/>
      <c r="K336" s="241"/>
      <c r="L336" s="241"/>
      <c r="M336" s="241"/>
      <c r="N336" s="241"/>
      <c r="O336" s="241"/>
      <c r="P336" s="81"/>
    </row>
    <row r="337" spans="1:16">
      <c r="B337" s="204"/>
      <c r="C337" s="204"/>
      <c r="D337" s="204"/>
      <c r="E337" s="204"/>
      <c r="F337" s="73"/>
      <c r="G337" s="204"/>
      <c r="I337" s="81"/>
      <c r="J337" s="81"/>
      <c r="K337" s="81"/>
      <c r="L337" s="81"/>
      <c r="M337" s="81"/>
      <c r="N337" s="81"/>
      <c r="O337" s="81"/>
      <c r="P337" s="81"/>
    </row>
    <row r="338" spans="1:16">
      <c r="A338" s="205"/>
      <c r="B338" s="205"/>
      <c r="C338" s="205"/>
      <c r="D338" s="205"/>
      <c r="E338" s="205"/>
      <c r="F338" s="205"/>
      <c r="G338" s="205"/>
      <c r="I338" s="81"/>
      <c r="J338" s="81"/>
      <c r="K338" s="81"/>
      <c r="L338" s="81"/>
      <c r="M338" s="81"/>
      <c r="N338" s="81"/>
      <c r="O338" s="81"/>
      <c r="P338" s="81"/>
    </row>
    <row r="339" spans="1:16">
      <c r="A339" s="205"/>
      <c r="B339" s="205"/>
      <c r="C339" s="205"/>
      <c r="D339" s="205"/>
      <c r="E339" s="205"/>
      <c r="F339" s="205"/>
      <c r="G339" s="205"/>
      <c r="I339" s="81"/>
      <c r="J339" s="81"/>
      <c r="K339" s="81"/>
      <c r="L339" s="81"/>
      <c r="M339" s="81"/>
      <c r="N339" s="81"/>
      <c r="O339" s="81"/>
      <c r="P339" s="81"/>
    </row>
  </sheetData>
  <sortState xmlns:xlrd2="http://schemas.microsoft.com/office/spreadsheetml/2017/richdata2" ref="A7:G326">
    <sortCondition ref="A7:A326"/>
  </sortState>
  <mergeCells count="9">
    <mergeCell ref="A1:O1"/>
    <mergeCell ref="A335:O336"/>
    <mergeCell ref="H4:H5"/>
    <mergeCell ref="G4:G5"/>
    <mergeCell ref="A4:A5"/>
    <mergeCell ref="B4:B5"/>
    <mergeCell ref="C4:D4"/>
    <mergeCell ref="E4:E5"/>
    <mergeCell ref="F4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46C72-A57E-4C2E-8F4C-6DE911B89F3E}">
  <sheetPr>
    <pageSetUpPr fitToPage="1"/>
  </sheetPr>
  <dimension ref="A1:P409"/>
  <sheetViews>
    <sheetView zoomScaleNormal="100" workbookViewId="0">
      <pane ySplit="4" topLeftCell="A5" activePane="bottomLeft" state="frozenSplit"/>
      <selection pane="bottomLeft" activeCell="K1" sqref="K1:P391"/>
      <selection activeCell="D336" sqref="D336"/>
    </sheetView>
  </sheetViews>
  <sheetFormatPr defaultColWidth="9.140625" defaultRowHeight="12.75"/>
  <cols>
    <col min="1" max="1" width="6.5703125" style="151" customWidth="1"/>
    <col min="2" max="2" width="5.140625" style="81" customWidth="1"/>
    <col min="3" max="3" width="61.140625" style="81" customWidth="1"/>
    <col min="4" max="4" width="10.28515625" style="81" customWidth="1"/>
    <col min="5" max="5" width="0.85546875" style="81" customWidth="1"/>
    <col min="6" max="6" width="10.140625" style="186" customWidth="1"/>
    <col min="7" max="7" width="10.28515625" style="186" customWidth="1"/>
    <col min="8" max="8" width="8.140625" style="117" customWidth="1"/>
    <col min="9" max="9" width="7.140625" style="117" customWidth="1"/>
    <col min="10" max="10" width="7.140625" style="117" bestFit="1" customWidth="1"/>
    <col min="11" max="11" width="9" style="187" customWidth="1"/>
    <col min="12" max="12" width="9.42578125" style="187" customWidth="1"/>
    <col min="13" max="13" width="1" style="81" customWidth="1"/>
    <col min="14" max="14" width="9.140625" style="81" customWidth="1"/>
    <col min="15" max="15" width="2.42578125" style="81" customWidth="1"/>
    <col min="16" max="16" width="9.5703125" style="81" customWidth="1"/>
    <col min="17" max="16384" width="9.140625" style="81"/>
  </cols>
  <sheetData>
    <row r="1" spans="1:16" ht="23.25">
      <c r="C1" s="152" t="s">
        <v>56</v>
      </c>
      <c r="F1" s="81"/>
      <c r="G1" s="81"/>
      <c r="H1" s="81"/>
      <c r="I1" s="133"/>
      <c r="J1" s="153"/>
      <c r="K1" s="81"/>
      <c r="L1" s="81"/>
    </row>
    <row r="2" spans="1:16">
      <c r="C2" s="154" t="s">
        <v>57</v>
      </c>
      <c r="F2" s="206"/>
      <c r="G2" s="206"/>
      <c r="H2" s="210" t="s">
        <v>58</v>
      </c>
      <c r="K2" s="155" t="s">
        <v>59</v>
      </c>
      <c r="L2" s="151"/>
      <c r="O2" s="151" t="s">
        <v>60</v>
      </c>
    </row>
    <row r="3" spans="1:16">
      <c r="A3" s="156" t="s">
        <v>61</v>
      </c>
      <c r="B3" s="151" t="s">
        <v>62</v>
      </c>
      <c r="C3" s="154"/>
      <c r="D3" s="157" t="s">
        <v>63</v>
      </c>
      <c r="E3" s="151"/>
      <c r="F3" s="207" t="s">
        <v>64</v>
      </c>
      <c r="G3" s="208"/>
      <c r="H3" s="228" t="s">
        <v>65</v>
      </c>
      <c r="I3" s="213"/>
      <c r="J3" s="213"/>
      <c r="K3" s="155" t="s">
        <v>66</v>
      </c>
      <c r="L3" s="151"/>
      <c r="N3" s="214" t="s">
        <v>67</v>
      </c>
      <c r="P3" s="215" t="s">
        <v>68</v>
      </c>
    </row>
    <row r="4" spans="1:16" ht="13.5" thickBot="1">
      <c r="A4" s="158" t="s">
        <v>69</v>
      </c>
      <c r="B4" s="160" t="s">
        <v>70</v>
      </c>
      <c r="C4" s="159" t="s">
        <v>71</v>
      </c>
      <c r="D4" s="160" t="s">
        <v>72</v>
      </c>
      <c r="E4" s="160"/>
      <c r="F4" s="209">
        <v>2023</v>
      </c>
      <c r="G4" s="209">
        <v>2024</v>
      </c>
      <c r="H4" s="161">
        <v>2024</v>
      </c>
      <c r="I4" s="132"/>
      <c r="J4" s="162"/>
      <c r="K4" s="163" t="s">
        <v>73</v>
      </c>
      <c r="L4" s="163" t="s">
        <v>74</v>
      </c>
      <c r="M4" s="216"/>
      <c r="N4" s="131" t="s">
        <v>75</v>
      </c>
      <c r="O4" s="216"/>
      <c r="P4" s="217" t="s">
        <v>75</v>
      </c>
    </row>
    <row r="5" spans="1:16">
      <c r="F5" s="164"/>
      <c r="G5" s="164"/>
      <c r="H5" s="165"/>
      <c r="J5" s="165"/>
      <c r="K5" s="157"/>
      <c r="L5" s="157"/>
      <c r="N5" s="166"/>
      <c r="P5" s="218"/>
    </row>
    <row r="6" spans="1:16" ht="15">
      <c r="A6" s="167">
        <v>6</v>
      </c>
      <c r="B6" s="168" t="s">
        <v>76</v>
      </c>
      <c r="C6" s="168"/>
      <c r="D6" s="169">
        <v>2250226.5771649317</v>
      </c>
      <c r="E6" s="169"/>
      <c r="F6" s="170">
        <v>0.68300000000000005</v>
      </c>
      <c r="G6" s="170">
        <v>0.7167</v>
      </c>
      <c r="H6" s="211">
        <v>4.9341142020497664E-2</v>
      </c>
      <c r="I6" s="130"/>
      <c r="J6" s="171"/>
      <c r="K6" s="229">
        <v>11.255561751326423</v>
      </c>
      <c r="L6" s="230">
        <v>53.404125590881783</v>
      </c>
      <c r="M6" s="176"/>
      <c r="N6" s="125">
        <v>3096455784.6798844</v>
      </c>
      <c r="O6" s="219"/>
      <c r="P6" s="231">
        <v>2335067201.8015561</v>
      </c>
    </row>
    <row r="7" spans="1:16">
      <c r="F7" s="173"/>
      <c r="G7" s="173"/>
      <c r="H7" s="165"/>
      <c r="J7" s="165"/>
      <c r="K7" s="174"/>
      <c r="L7" s="174"/>
      <c r="N7" s="232"/>
      <c r="O7" s="220"/>
      <c r="P7" s="232"/>
    </row>
    <row r="8" spans="1:16" ht="15">
      <c r="A8" s="167">
        <v>8</v>
      </c>
      <c r="B8" s="175" t="s">
        <v>77</v>
      </c>
      <c r="C8" s="176"/>
      <c r="D8" s="169">
        <v>131962.77981579036</v>
      </c>
      <c r="E8" s="169"/>
      <c r="F8" s="170">
        <v>2.3203249840843885</v>
      </c>
      <c r="G8" s="170">
        <v>2.3984453021159666</v>
      </c>
      <c r="H8" s="212">
        <v>3.3667834707388877E-2</v>
      </c>
      <c r="I8" s="130"/>
      <c r="J8" s="171"/>
      <c r="K8" s="172">
        <v>20.187513920810954</v>
      </c>
      <c r="L8" s="172">
        <v>129.80349669981908</v>
      </c>
      <c r="M8" s="221"/>
      <c r="N8" s="125">
        <v>607690577.86242461</v>
      </c>
      <c r="O8" s="219"/>
      <c r="P8" s="231">
        <v>508229678.19964147</v>
      </c>
    </row>
    <row r="9" spans="1:16">
      <c r="B9" s="177"/>
      <c r="D9" s="178"/>
      <c r="E9" s="178"/>
      <c r="F9" s="173"/>
      <c r="G9" s="173"/>
      <c r="H9" s="165"/>
      <c r="I9" s="122"/>
      <c r="J9" s="179"/>
      <c r="K9" s="180"/>
      <c r="L9" s="180"/>
      <c r="N9" s="232"/>
      <c r="O9" s="220"/>
      <c r="P9" s="232"/>
    </row>
    <row r="10" spans="1:16">
      <c r="A10" s="151">
        <v>3</v>
      </c>
      <c r="B10" s="177">
        <v>606</v>
      </c>
      <c r="C10" s="123" t="s">
        <v>78</v>
      </c>
      <c r="D10" s="178">
        <v>1079.6715648307566</v>
      </c>
      <c r="E10" s="178"/>
      <c r="F10" s="173">
        <v>1.1981999999999999</v>
      </c>
      <c r="G10" s="173">
        <v>1.2969999999999999</v>
      </c>
      <c r="H10" s="165">
        <v>8.2457018861625819E-2</v>
      </c>
      <c r="I10" s="122"/>
      <c r="J10" s="122"/>
      <c r="K10" s="180">
        <v>28.416000000000015</v>
      </c>
      <c r="L10" s="180">
        <v>161.27999999999997</v>
      </c>
      <c r="N10" s="124">
        <v>2688641.3176041432</v>
      </c>
      <c r="O10" s="220"/>
      <c r="P10" s="188">
        <v>2102772.4856031905</v>
      </c>
    </row>
    <row r="11" spans="1:16">
      <c r="A11" s="151">
        <v>3</v>
      </c>
      <c r="B11" s="177">
        <v>308</v>
      </c>
      <c r="C11" s="123" t="s">
        <v>79</v>
      </c>
      <c r="D11" s="178">
        <v>8438.4413456769689</v>
      </c>
      <c r="E11" s="178"/>
      <c r="F11" s="173">
        <v>1.298</v>
      </c>
      <c r="G11" s="173">
        <v>1.3668</v>
      </c>
      <c r="H11" s="165">
        <v>5.3004622496147791E-2</v>
      </c>
      <c r="I11" s="122"/>
      <c r="J11" s="122"/>
      <c r="K11" s="180">
        <v>14.880000000000013</v>
      </c>
      <c r="L11" s="180">
        <v>117.21599999999994</v>
      </c>
      <c r="N11" s="124">
        <v>22144630.332040861</v>
      </c>
      <c r="O11" s="220"/>
      <c r="P11" s="188">
        <v>17472693.356684577</v>
      </c>
    </row>
    <row r="12" spans="1:16">
      <c r="A12" s="151">
        <v>5</v>
      </c>
      <c r="B12" s="177">
        <v>301</v>
      </c>
      <c r="C12" s="123" t="s">
        <v>80</v>
      </c>
      <c r="D12" s="178">
        <v>6332.6700902869507</v>
      </c>
      <c r="E12" s="178"/>
      <c r="F12" s="173">
        <v>2.0263</v>
      </c>
      <c r="G12" s="173">
        <v>2.0983999999999998</v>
      </c>
      <c r="H12" s="165">
        <v>3.5582095444899542E-2</v>
      </c>
      <c r="I12" s="122"/>
      <c r="J12" s="122"/>
      <c r="K12" s="180">
        <v>18.14399999999992</v>
      </c>
      <c r="L12" s="180">
        <v>120.28799999999976</v>
      </c>
      <c r="N12" s="124">
        <v>25513871.84151962</v>
      </c>
      <c r="O12" s="220"/>
      <c r="P12" s="188">
        <v>21120911.771841358</v>
      </c>
    </row>
    <row r="13" spans="1:16">
      <c r="A13" s="151">
        <v>6</v>
      </c>
      <c r="B13" s="177">
        <v>607</v>
      </c>
      <c r="C13" s="128" t="s">
        <v>81</v>
      </c>
      <c r="D13" s="178">
        <v>3908.9376421700263</v>
      </c>
      <c r="E13" s="178"/>
      <c r="F13" s="173">
        <v>1.6116999999999999</v>
      </c>
      <c r="G13" s="173">
        <v>1.7125999999999999</v>
      </c>
      <c r="H13" s="165">
        <v>6.2604703108518844E-2</v>
      </c>
      <c r="I13" s="122"/>
      <c r="J13" s="122"/>
      <c r="K13" s="180">
        <v>32.160000000000025</v>
      </c>
      <c r="L13" s="180">
        <v>161.56799999999996</v>
      </c>
      <c r="N13" s="124">
        <v>12853337.483482342</v>
      </c>
      <c r="O13" s="220"/>
      <c r="P13" s="188">
        <v>10418701.016733393</v>
      </c>
    </row>
    <row r="14" spans="1:16">
      <c r="A14" s="151">
        <v>7</v>
      </c>
      <c r="B14" s="177">
        <v>608</v>
      </c>
      <c r="C14" s="123" t="s">
        <v>82</v>
      </c>
      <c r="D14" s="178">
        <v>4116.1549108378931</v>
      </c>
      <c r="E14" s="178"/>
      <c r="F14" s="173">
        <v>0.98750000000000004</v>
      </c>
      <c r="G14" s="173">
        <v>0.98980000000000001</v>
      </c>
      <c r="H14" s="165">
        <v>2.3291139240506631E-3</v>
      </c>
      <c r="I14" s="122"/>
      <c r="J14" s="122"/>
      <c r="K14" s="180">
        <v>12.288000000000059</v>
      </c>
      <c r="L14" s="180">
        <v>-7.8720000000001189</v>
      </c>
      <c r="N14" s="124">
        <v>7822406.6510349056</v>
      </c>
      <c r="O14" s="220"/>
      <c r="P14" s="188">
        <v>5823875.7976028901</v>
      </c>
    </row>
    <row r="15" spans="1:16">
      <c r="A15" s="151">
        <v>7</v>
      </c>
      <c r="B15" s="177">
        <v>521</v>
      </c>
      <c r="C15" s="123" t="s">
        <v>83</v>
      </c>
      <c r="D15" s="178">
        <v>6726.3953049962411</v>
      </c>
      <c r="E15" s="178"/>
      <c r="F15" s="173">
        <v>1.4591000000000001</v>
      </c>
      <c r="G15" s="173">
        <v>1.5726</v>
      </c>
      <c r="H15" s="165">
        <v>7.7787677335343641E-2</v>
      </c>
      <c r="I15" s="122"/>
      <c r="J15" s="122"/>
      <c r="K15" s="180">
        <v>34.752000000000116</v>
      </c>
      <c r="L15" s="180">
        <v>183.16799999999975</v>
      </c>
      <c r="N15" s="124">
        <v>20309624.172743212</v>
      </c>
      <c r="O15" s="220"/>
      <c r="P15" s="188">
        <v>16307571.789971778</v>
      </c>
    </row>
    <row r="16" spans="1:16">
      <c r="A16" s="151">
        <v>7</v>
      </c>
      <c r="B16" s="177">
        <v>307</v>
      </c>
      <c r="C16" s="123" t="s">
        <v>84</v>
      </c>
      <c r="D16" s="178">
        <v>9706.8603973445843</v>
      </c>
      <c r="E16" s="178"/>
      <c r="F16" s="173">
        <v>1.6855</v>
      </c>
      <c r="G16" s="173">
        <v>1.7537</v>
      </c>
      <c r="H16" s="165">
        <v>4.0462770691189531E-2</v>
      </c>
      <c r="I16" s="122"/>
      <c r="J16" s="122"/>
      <c r="K16" s="180">
        <v>23.136000000000116</v>
      </c>
      <c r="L16" s="180">
        <v>107.80799999999996</v>
      </c>
      <c r="N16" s="124">
        <v>32684008.471340541</v>
      </c>
      <c r="O16" s="220"/>
      <c r="P16" s="188">
        <v>26569264.173344303</v>
      </c>
    </row>
    <row r="17" spans="1:16">
      <c r="A17" s="151">
        <v>7</v>
      </c>
      <c r="B17" s="177">
        <v>502</v>
      </c>
      <c r="C17" s="123" t="s">
        <v>85</v>
      </c>
      <c r="D17" s="178">
        <v>2282.782291702636</v>
      </c>
      <c r="E17" s="178"/>
      <c r="F17" s="173">
        <v>1.7913999999999999</v>
      </c>
      <c r="G17" s="173">
        <v>1.7897999999999998</v>
      </c>
      <c r="H17" s="165">
        <v>-8.9315619068885965E-4</v>
      </c>
      <c r="I17" s="122"/>
      <c r="J17" s="122"/>
      <c r="K17" s="180">
        <v>36.575999999999965</v>
      </c>
      <c r="L17" s="180">
        <v>-39.648000000000053</v>
      </c>
      <c r="N17" s="124">
        <v>7844589.5917236051</v>
      </c>
      <c r="O17" s="220"/>
      <c r="P17" s="188">
        <v>6388343.9633746594</v>
      </c>
    </row>
    <row r="18" spans="1:16">
      <c r="A18" s="151">
        <v>7</v>
      </c>
      <c r="B18" s="177">
        <v>513</v>
      </c>
      <c r="C18" s="123" t="s">
        <v>86</v>
      </c>
      <c r="D18" s="178">
        <v>6804.9272347910037</v>
      </c>
      <c r="E18" s="178"/>
      <c r="F18" s="173">
        <v>1.7906</v>
      </c>
      <c r="G18" s="173">
        <v>1.9713999999999998</v>
      </c>
      <c r="H18" s="165">
        <v>0.10097174131576003</v>
      </c>
      <c r="I18" s="122"/>
      <c r="J18" s="122"/>
      <c r="K18" s="180">
        <v>50.11200000000008</v>
      </c>
      <c r="L18" s="180">
        <v>297.02399999999966</v>
      </c>
      <c r="N18" s="124">
        <v>25757248.417280611</v>
      </c>
      <c r="O18" s="220"/>
      <c r="P18" s="188">
        <v>21181266.932332717</v>
      </c>
    </row>
    <row r="19" spans="1:16">
      <c r="A19" s="151">
        <v>7</v>
      </c>
      <c r="B19" s="177">
        <v>514</v>
      </c>
      <c r="C19" s="123" t="s">
        <v>87</v>
      </c>
      <c r="D19" s="178">
        <v>1127.9168787475032</v>
      </c>
      <c r="E19" s="178"/>
      <c r="F19" s="173">
        <v>2.4627999999999997</v>
      </c>
      <c r="G19" s="173">
        <v>2.7801999999999998</v>
      </c>
      <c r="H19" s="165">
        <v>0.12887770017865852</v>
      </c>
      <c r="I19" s="122"/>
      <c r="J19" s="122"/>
      <c r="K19" s="180">
        <v>72.959999999999951</v>
      </c>
      <c r="L19" s="180">
        <v>536.44800000000032</v>
      </c>
      <c r="N19" s="124">
        <v>6020802.2520841118</v>
      </c>
      <c r="O19" s="220"/>
      <c r="P19" s="188">
        <v>5090308.7251245491</v>
      </c>
    </row>
    <row r="20" spans="1:16">
      <c r="A20" s="151">
        <v>7</v>
      </c>
      <c r="B20" s="177">
        <v>511</v>
      </c>
      <c r="C20" s="123" t="s">
        <v>88</v>
      </c>
      <c r="D20" s="178">
        <v>2003.9571934654064</v>
      </c>
      <c r="E20" s="178"/>
      <c r="F20" s="173">
        <v>2.6283000000000003</v>
      </c>
      <c r="G20" s="173">
        <v>2.9009999999999998</v>
      </c>
      <c r="H20" s="165">
        <v>0.10375527907773074</v>
      </c>
      <c r="I20" s="122"/>
      <c r="J20" s="122"/>
      <c r="K20" s="180">
        <v>65.376000000000147</v>
      </c>
      <c r="L20" s="180">
        <v>458.20799999999889</v>
      </c>
      <c r="N20" s="124">
        <v>11161881.251026835</v>
      </c>
      <c r="O20" s="220"/>
      <c r="P20" s="188">
        <v>9457399.2681507114</v>
      </c>
    </row>
    <row r="21" spans="1:16">
      <c r="A21" s="151">
        <v>7</v>
      </c>
      <c r="B21" s="177">
        <v>510</v>
      </c>
      <c r="C21" s="123" t="s">
        <v>89</v>
      </c>
      <c r="D21" s="178">
        <v>9411.1862249320002</v>
      </c>
      <c r="E21" s="178"/>
      <c r="F21" s="173">
        <v>4.5630999999999995</v>
      </c>
      <c r="G21" s="173">
        <v>4.5995999999999997</v>
      </c>
      <c r="H21" s="165">
        <v>7.9989480835398474E-3</v>
      </c>
      <c r="I21" s="122"/>
      <c r="J21" s="122"/>
      <c r="K21" s="180">
        <v>24.672000000000267</v>
      </c>
      <c r="L21" s="180">
        <v>45.408000000000115</v>
      </c>
      <c r="N21" s="124">
        <v>83112368.947578683</v>
      </c>
      <c r="O21" s="220"/>
      <c r="P21" s="188">
        <v>72095318.136816129</v>
      </c>
    </row>
    <row r="22" spans="1:16">
      <c r="A22" s="151">
        <v>8</v>
      </c>
      <c r="B22" s="177">
        <v>601</v>
      </c>
      <c r="C22" s="123" t="s">
        <v>90</v>
      </c>
      <c r="D22" s="178">
        <v>15841.560979787728</v>
      </c>
      <c r="E22" s="178"/>
      <c r="F22" s="173">
        <v>1.1496</v>
      </c>
      <c r="G22" s="173">
        <v>1.2117</v>
      </c>
      <c r="H22" s="165">
        <v>5.4018789144050228E-2</v>
      </c>
      <c r="I22" s="122"/>
      <c r="J22" s="122"/>
      <c r="K22" s="180">
        <v>16.127999999999982</v>
      </c>
      <c r="L22" s="180">
        <v>103.1040000000001</v>
      </c>
      <c r="N22" s="124">
        <v>36854821.323280878</v>
      </c>
      <c r="O22" s="220"/>
      <c r="P22" s="188">
        <v>28489351.741460957</v>
      </c>
    </row>
    <row r="23" spans="1:16">
      <c r="A23" s="151">
        <v>8</v>
      </c>
      <c r="B23" s="177">
        <v>512</v>
      </c>
      <c r="C23" s="123" t="s">
        <v>91</v>
      </c>
      <c r="D23" s="178">
        <v>2558.4254455731125</v>
      </c>
      <c r="E23" s="178"/>
      <c r="F23" s="173">
        <v>2.3964999999999996</v>
      </c>
      <c r="G23" s="173">
        <v>2.4813999999999998</v>
      </c>
      <c r="H23" s="165">
        <v>3.5426663884832177E-2</v>
      </c>
      <c r="I23" s="122"/>
      <c r="J23" s="122"/>
      <c r="K23" s="180">
        <v>22.656000000000063</v>
      </c>
      <c r="L23" s="180">
        <v>140.35200000000032</v>
      </c>
      <c r="N23" s="124">
        <v>12189075.649238631</v>
      </c>
      <c r="O23" s="220"/>
      <c r="P23" s="188">
        <v>10223969.12254942</v>
      </c>
    </row>
    <row r="24" spans="1:16">
      <c r="A24" s="151">
        <v>8</v>
      </c>
      <c r="B24" s="177">
        <v>516</v>
      </c>
      <c r="C24" s="123" t="s">
        <v>92</v>
      </c>
      <c r="D24" s="178">
        <v>12742.902604884577</v>
      </c>
      <c r="E24" s="178"/>
      <c r="F24" s="173">
        <v>3.0133000000000001</v>
      </c>
      <c r="G24" s="173">
        <v>2.9659999999999997</v>
      </c>
      <c r="H24" s="165">
        <v>-1.5697076295091872E-2</v>
      </c>
      <c r="I24" s="122"/>
      <c r="J24" s="122"/>
      <c r="K24" s="180">
        <v>-30.720000000000134</v>
      </c>
      <c r="L24" s="180">
        <v>-60.096000000000522</v>
      </c>
      <c r="N24" s="124">
        <v>72567262.322088301</v>
      </c>
      <c r="O24" s="220"/>
      <c r="P24" s="188">
        <v>61574423.067076989</v>
      </c>
    </row>
    <row r="25" spans="1:16">
      <c r="A25" s="151">
        <v>8</v>
      </c>
      <c r="B25" s="177">
        <v>519</v>
      </c>
      <c r="C25" s="123" t="s">
        <v>93</v>
      </c>
      <c r="D25" s="178">
        <v>1314.0361853474024</v>
      </c>
      <c r="E25" s="178"/>
      <c r="F25" s="173">
        <v>3.1135000000000002</v>
      </c>
      <c r="G25" s="173">
        <v>3.6577999999999999</v>
      </c>
      <c r="H25" s="165">
        <v>0.17481933515336423</v>
      </c>
      <c r="I25" s="122"/>
      <c r="J25" s="122"/>
      <c r="K25" s="180">
        <v>105.21599999999992</v>
      </c>
      <c r="L25" s="180">
        <v>939.83999999999969</v>
      </c>
      <c r="N25" s="124">
        <v>9228444.592826359</v>
      </c>
      <c r="O25" s="220"/>
      <c r="P25" s="188">
        <v>7917356.0534499288</v>
      </c>
    </row>
    <row r="26" spans="1:16">
      <c r="A26" s="151">
        <v>8</v>
      </c>
      <c r="B26" s="177">
        <v>504</v>
      </c>
      <c r="C26" s="123" t="s">
        <v>94</v>
      </c>
      <c r="D26" s="178">
        <v>3190.4527621294487</v>
      </c>
      <c r="E26" s="178"/>
      <c r="F26" s="173">
        <v>3.7383999999999995</v>
      </c>
      <c r="G26" s="173">
        <v>3.7286000000000001</v>
      </c>
      <c r="H26" s="165">
        <v>-2.6214423282686639E-3</v>
      </c>
      <c r="I26" s="122"/>
      <c r="J26" s="122"/>
      <c r="K26" s="180">
        <v>9.6000000000000085</v>
      </c>
      <c r="L26" s="180">
        <v>-28.415999999998789</v>
      </c>
      <c r="N26" s="124">
        <v>22840170.564241655</v>
      </c>
      <c r="O26" s="220"/>
      <c r="P26" s="188">
        <v>19625645.963640053</v>
      </c>
    </row>
    <row r="27" spans="1:16">
      <c r="A27" s="151">
        <v>9</v>
      </c>
      <c r="B27" s="177">
        <v>602</v>
      </c>
      <c r="C27" s="123" t="s">
        <v>95</v>
      </c>
      <c r="D27" s="178">
        <v>1031.0884313941428</v>
      </c>
      <c r="E27" s="178"/>
      <c r="F27" s="173">
        <v>1.5452999999999999</v>
      </c>
      <c r="G27" s="173">
        <v>1.6345000000000001</v>
      </c>
      <c r="H27" s="165">
        <v>5.7723419400763643E-2</v>
      </c>
      <c r="I27" s="122"/>
      <c r="J27" s="122"/>
      <c r="K27" s="180">
        <v>12.959999999999958</v>
      </c>
      <c r="L27" s="180">
        <v>158.30400000000037</v>
      </c>
      <c r="N27" s="124">
        <v>3235802.9589383546</v>
      </c>
      <c r="O27" s="220"/>
      <c r="P27" s="188">
        <v>2604454.14948965</v>
      </c>
    </row>
    <row r="28" spans="1:16">
      <c r="A28" s="151">
        <v>9</v>
      </c>
      <c r="B28" s="177">
        <v>306</v>
      </c>
      <c r="C28" s="123" t="s">
        <v>96</v>
      </c>
      <c r="D28" s="178">
        <v>10228.816069117811</v>
      </c>
      <c r="E28" s="178"/>
      <c r="F28" s="173">
        <v>1.6433</v>
      </c>
      <c r="G28" s="173">
        <v>1.7176</v>
      </c>
      <c r="H28" s="165">
        <v>4.5213898862045854E-2</v>
      </c>
      <c r="I28" s="122"/>
      <c r="J28" s="122"/>
      <c r="K28" s="180">
        <v>11.519999999999957</v>
      </c>
      <c r="L28" s="180">
        <v>131.13600000000011</v>
      </c>
      <c r="N28" s="124">
        <v>33732507.802208163</v>
      </c>
      <c r="O28" s="220"/>
      <c r="P28" s="188">
        <v>27340260.419535648</v>
      </c>
    </row>
    <row r="29" spans="1:16">
      <c r="A29" s="151">
        <v>9</v>
      </c>
      <c r="B29" s="177">
        <v>603</v>
      </c>
      <c r="C29" s="123" t="s">
        <v>97</v>
      </c>
      <c r="D29" s="178">
        <v>4142.3279396875532</v>
      </c>
      <c r="E29" s="178"/>
      <c r="F29" s="173">
        <v>1.7595000000000003</v>
      </c>
      <c r="G29" s="173">
        <v>1.8733</v>
      </c>
      <c r="H29" s="165">
        <v>6.4677465188973882E-2</v>
      </c>
      <c r="I29" s="122"/>
      <c r="J29" s="122"/>
      <c r="K29" s="180">
        <v>35.999999999999979</v>
      </c>
      <c r="L29" s="180">
        <v>182.49599999999941</v>
      </c>
      <c r="N29" s="124">
        <v>14898860.02448005</v>
      </c>
      <c r="O29" s="220"/>
      <c r="P29" s="188">
        <v>12180671.058181781</v>
      </c>
    </row>
    <row r="30" spans="1:16">
      <c r="A30" s="151">
        <v>9</v>
      </c>
      <c r="B30" s="177">
        <v>518</v>
      </c>
      <c r="C30" s="123" t="s">
        <v>98</v>
      </c>
      <c r="D30" s="178">
        <v>9031.3393356046126</v>
      </c>
      <c r="E30" s="178"/>
      <c r="F30" s="173">
        <v>2.4665999999999997</v>
      </c>
      <c r="G30" s="173">
        <v>2.6997999999999998</v>
      </c>
      <c r="H30" s="165">
        <v>9.4543095759344942E-2</v>
      </c>
      <c r="I30" s="122"/>
      <c r="J30" s="122"/>
      <c r="K30" s="180">
        <v>40.895999999999972</v>
      </c>
      <c r="L30" s="180">
        <v>406.84800000000018</v>
      </c>
      <c r="N30" s="124">
        <v>46814995.081469432</v>
      </c>
      <c r="O30" s="220"/>
      <c r="P30" s="188">
        <v>39456779.995964535</v>
      </c>
    </row>
    <row r="31" spans="1:16">
      <c r="A31" s="151">
        <v>9</v>
      </c>
      <c r="B31" s="177">
        <v>517</v>
      </c>
      <c r="C31" s="123" t="s">
        <v>99</v>
      </c>
      <c r="D31" s="178">
        <v>92.049628983508015</v>
      </c>
      <c r="E31" s="178"/>
      <c r="F31" s="173">
        <v>3.3864000000000001</v>
      </c>
      <c r="G31" s="173">
        <v>3.4414999999999996</v>
      </c>
      <c r="H31" s="165">
        <v>1.6270966217812211E-2</v>
      </c>
      <c r="I31" s="122"/>
      <c r="J31" s="122"/>
      <c r="K31" s="180">
        <v>16.5120000000001</v>
      </c>
      <c r="L31" s="180">
        <v>89.279999999998907</v>
      </c>
      <c r="N31" s="124">
        <v>608234.49244174617</v>
      </c>
      <c r="O31" s="220"/>
      <c r="P31" s="188">
        <v>520378.67401060817</v>
      </c>
    </row>
    <row r="32" spans="1:16">
      <c r="A32" s="151">
        <v>9</v>
      </c>
      <c r="B32" s="177">
        <v>303</v>
      </c>
      <c r="C32" s="123" t="s">
        <v>100</v>
      </c>
      <c r="D32" s="178">
        <v>342.70149285887413</v>
      </c>
      <c r="E32" s="178"/>
      <c r="F32" s="173">
        <v>3.4787999999999997</v>
      </c>
      <c r="G32" s="173">
        <v>3.6316000000000002</v>
      </c>
      <c r="H32" s="165">
        <v>4.3923191905254733E-2</v>
      </c>
      <c r="I32" s="122"/>
      <c r="J32" s="122"/>
      <c r="K32" s="180">
        <v>24.960000000000022</v>
      </c>
      <c r="L32" s="180">
        <v>268.41600000000091</v>
      </c>
      <c r="N32" s="124">
        <v>2389545.1036152719</v>
      </c>
      <c r="O32" s="220"/>
      <c r="P32" s="188">
        <v>2049762.6598242112</v>
      </c>
    </row>
    <row r="33" spans="1:16">
      <c r="A33" s="151">
        <v>9</v>
      </c>
      <c r="B33" s="177">
        <v>302</v>
      </c>
      <c r="C33" s="123" t="s">
        <v>101</v>
      </c>
      <c r="D33" s="178">
        <v>1415.5065510374168</v>
      </c>
      <c r="E33" s="178"/>
      <c r="F33" s="173">
        <v>3.9558999999999997</v>
      </c>
      <c r="G33" s="173">
        <v>3.9152999999999998</v>
      </c>
      <c r="H33" s="165">
        <v>-1.0263151242448032E-2</v>
      </c>
      <c r="I33" s="122"/>
      <c r="J33" s="122"/>
      <c r="K33" s="180">
        <v>6.0479999999999734</v>
      </c>
      <c r="L33" s="180">
        <v>-83.999999999999915</v>
      </c>
      <c r="N33" s="124">
        <v>10640894.974611452</v>
      </c>
      <c r="O33" s="220"/>
      <c r="P33" s="188">
        <v>9158654.4238456376</v>
      </c>
    </row>
    <row r="34" spans="1:16">
      <c r="A34" s="151">
        <v>9</v>
      </c>
      <c r="B34" s="177">
        <v>507</v>
      </c>
      <c r="C34" s="123" t="s">
        <v>102</v>
      </c>
      <c r="D34" s="178">
        <v>4878.3466460929249</v>
      </c>
      <c r="E34" s="178"/>
      <c r="F34" s="173">
        <v>5.8778999999999995</v>
      </c>
      <c r="G34" s="173">
        <v>5.8167</v>
      </c>
      <c r="H34" s="165">
        <v>-1.0411881794518352E-2</v>
      </c>
      <c r="I34" s="122"/>
      <c r="J34" s="122"/>
      <c r="K34" s="180">
        <v>-4.7040000000001214</v>
      </c>
      <c r="L34" s="180">
        <v>-112.79999999999887</v>
      </c>
      <c r="N34" s="124">
        <v>54481687.557751134</v>
      </c>
      <c r="O34" s="220"/>
      <c r="P34" s="188">
        <v>47658855.354589477</v>
      </c>
    </row>
    <row r="35" spans="1:16">
      <c r="B35" s="181" t="s">
        <v>103</v>
      </c>
      <c r="D35" s="178"/>
      <c r="E35" s="178"/>
      <c r="F35" s="173"/>
      <c r="G35" s="173"/>
      <c r="H35" s="165"/>
      <c r="I35" s="122"/>
      <c r="J35" s="179"/>
      <c r="K35" s="180"/>
      <c r="L35" s="180"/>
      <c r="M35" s="180"/>
      <c r="N35" s="182"/>
      <c r="O35" s="222"/>
      <c r="P35" s="182"/>
    </row>
    <row r="36" spans="1:16">
      <c r="A36" s="151">
        <v>9</v>
      </c>
      <c r="B36" s="177">
        <v>541</v>
      </c>
      <c r="C36" s="123" t="s">
        <v>104</v>
      </c>
      <c r="D36" s="178">
        <v>770.92145526094862</v>
      </c>
      <c r="E36" s="178"/>
      <c r="F36" s="173">
        <v>1.9599999999999999E-2</v>
      </c>
      <c r="G36" s="173">
        <v>1.9900000000000001E-2</v>
      </c>
      <c r="H36" s="165">
        <v>1.5306122448979664E-2</v>
      </c>
      <c r="I36" s="122"/>
      <c r="J36" s="122"/>
      <c r="K36" s="180">
        <v>12.000000000000032</v>
      </c>
      <c r="L36" s="180">
        <v>60.000000000000369</v>
      </c>
      <c r="N36" s="124">
        <v>3681920.8703262908</v>
      </c>
      <c r="O36" s="220"/>
      <c r="P36" s="188">
        <v>3081157.1986705386</v>
      </c>
    </row>
    <row r="37" spans="1:16">
      <c r="A37" s="151">
        <v>9</v>
      </c>
      <c r="B37" s="177">
        <v>551</v>
      </c>
      <c r="C37" s="123" t="s">
        <v>105</v>
      </c>
      <c r="D37" s="178">
        <v>1053.1611434827137</v>
      </c>
      <c r="E37" s="178"/>
      <c r="F37" s="173">
        <v>2.6500000000000003E-2</v>
      </c>
      <c r="G37" s="173">
        <v>2.8399999999999998E-2</v>
      </c>
      <c r="H37" s="165">
        <v>7.1698113207546932E-2</v>
      </c>
      <c r="I37" s="122"/>
      <c r="J37" s="122"/>
      <c r="K37" s="180">
        <v>36.000000000000092</v>
      </c>
      <c r="L37" s="180">
        <v>419.99999999999881</v>
      </c>
      <c r="N37" s="124">
        <v>7178346.3539781757</v>
      </c>
      <c r="O37" s="220"/>
      <c r="P37" s="188">
        <v>6141277.5127678784</v>
      </c>
    </row>
    <row r="38" spans="1:16">
      <c r="A38" s="151">
        <v>8</v>
      </c>
      <c r="B38" s="177">
        <v>540</v>
      </c>
      <c r="C38" s="123" t="s">
        <v>106</v>
      </c>
      <c r="D38" s="178">
        <v>767.8096080593026</v>
      </c>
      <c r="E38" s="178"/>
      <c r="F38" s="173">
        <v>3.6200000000000003E-2</v>
      </c>
      <c r="G38" s="173">
        <v>3.44E-2</v>
      </c>
      <c r="H38" s="165">
        <v>-4.9723756906077443E-2</v>
      </c>
      <c r="I38" s="122"/>
      <c r="J38" s="122"/>
      <c r="K38" s="180">
        <v>-48.000000000000021</v>
      </c>
      <c r="L38" s="180">
        <v>-384.00000000000074</v>
      </c>
      <c r="N38" s="124">
        <v>6339036.1241376018</v>
      </c>
      <c r="O38" s="220"/>
      <c r="P38" s="188">
        <v>5483450.5216849605</v>
      </c>
    </row>
    <row r="39" spans="1:16">
      <c r="A39" s="151">
        <v>9</v>
      </c>
      <c r="B39" s="177">
        <v>550</v>
      </c>
      <c r="C39" s="123" t="s">
        <v>107</v>
      </c>
      <c r="D39" s="178">
        <v>621.43245670630733</v>
      </c>
      <c r="E39" s="178"/>
      <c r="F39" s="173">
        <v>7.669999999999999E-2</v>
      </c>
      <c r="G39" s="173">
        <v>8.1099999999999992E-2</v>
      </c>
      <c r="H39" s="165">
        <v>5.7366362451108266E-2</v>
      </c>
      <c r="I39" s="122"/>
      <c r="J39" s="122"/>
      <c r="K39" s="180">
        <v>227.99999999999977</v>
      </c>
      <c r="L39" s="180">
        <v>828.00000000000045</v>
      </c>
      <c r="N39" s="124">
        <v>12095561.337331565</v>
      </c>
      <c r="O39" s="220"/>
      <c r="P39" s="188">
        <v>10694802.865319014</v>
      </c>
    </row>
    <row r="40" spans="1:16">
      <c r="B40" s="177"/>
      <c r="D40" s="178"/>
      <c r="E40" s="178"/>
      <c r="F40" s="173"/>
      <c r="G40" s="173"/>
      <c r="H40" s="165"/>
      <c r="I40" s="122"/>
      <c r="J40" s="179"/>
      <c r="K40" s="180"/>
      <c r="L40" s="180"/>
      <c r="N40" s="232"/>
      <c r="O40" s="220"/>
      <c r="P40" s="232"/>
    </row>
    <row r="41" spans="1:16" ht="15">
      <c r="A41" s="167">
        <v>4</v>
      </c>
      <c r="B41" s="175" t="s">
        <v>108</v>
      </c>
      <c r="C41" s="176"/>
      <c r="D41" s="169">
        <v>372118.82132657332</v>
      </c>
      <c r="E41" s="169"/>
      <c r="F41" s="170">
        <v>0.66665253063718899</v>
      </c>
      <c r="G41" s="170">
        <v>0.70314789026434332</v>
      </c>
      <c r="H41" s="212">
        <v>5.4744200239174035E-2</v>
      </c>
      <c r="I41" s="126"/>
      <c r="J41" s="183"/>
      <c r="K41" s="172">
        <v>13.600974966391115</v>
      </c>
      <c r="L41" s="172">
        <v>56.440144519340677</v>
      </c>
      <c r="M41" s="221"/>
      <c r="N41" s="231">
        <v>502376763.1553936</v>
      </c>
      <c r="O41" s="219"/>
      <c r="P41" s="231">
        <v>342847211.14902204</v>
      </c>
    </row>
    <row r="42" spans="1:16" ht="15">
      <c r="B42" s="177"/>
      <c r="D42" s="178"/>
      <c r="E42" s="178"/>
      <c r="F42" s="173"/>
      <c r="G42" s="173"/>
      <c r="H42" s="165"/>
      <c r="I42" s="126"/>
      <c r="J42" s="183"/>
      <c r="K42" s="180"/>
      <c r="L42" s="180"/>
      <c r="N42" s="232"/>
      <c r="O42" s="220"/>
      <c r="P42" s="232"/>
    </row>
    <row r="43" spans="1:16">
      <c r="B43" s="177">
        <v>7204</v>
      </c>
      <c r="C43" s="123" t="s">
        <v>109</v>
      </c>
      <c r="D43" s="178">
        <v>208.25629924890862</v>
      </c>
      <c r="E43" s="178"/>
      <c r="F43" s="173">
        <v>0.16739999999999999</v>
      </c>
      <c r="G43" s="173">
        <v>0.17100000000000001</v>
      </c>
      <c r="H43" s="165">
        <v>2.1505376344086224E-2</v>
      </c>
      <c r="I43" s="122"/>
      <c r="J43" s="122"/>
      <c r="K43" s="180">
        <v>3.4560000000000191</v>
      </c>
      <c r="L43" s="180">
        <v>3.4560000000000191</v>
      </c>
      <c r="N43" s="124">
        <v>68374.708169401682</v>
      </c>
      <c r="O43" s="220"/>
      <c r="P43" s="188">
        <v>0</v>
      </c>
    </row>
    <row r="44" spans="1:16">
      <c r="B44" s="177">
        <v>7205</v>
      </c>
      <c r="C44" s="123" t="s">
        <v>110</v>
      </c>
      <c r="D44" s="178">
        <v>0</v>
      </c>
      <c r="E44" s="178"/>
      <c r="F44" s="173">
        <v>0.16739999999999999</v>
      </c>
      <c r="G44" s="173">
        <v>0.17100000000000001</v>
      </c>
      <c r="H44" s="165">
        <v>2.1505376344086224E-2</v>
      </c>
      <c r="I44" s="122"/>
      <c r="J44" s="122"/>
      <c r="K44" s="180">
        <v>3.4560000000000191</v>
      </c>
      <c r="L44" s="180">
        <v>3.4560000000000191</v>
      </c>
      <c r="N44" s="124">
        <v>0</v>
      </c>
      <c r="O44" s="220"/>
      <c r="P44" s="188">
        <v>0</v>
      </c>
    </row>
    <row r="45" spans="1:16">
      <c r="A45" s="151">
        <v>1</v>
      </c>
      <c r="B45" s="177">
        <v>6203</v>
      </c>
      <c r="C45" s="123" t="s">
        <v>111</v>
      </c>
      <c r="D45" s="178">
        <v>3424.1151634005842</v>
      </c>
      <c r="E45" s="178"/>
      <c r="F45" s="173">
        <v>0.38009999999999999</v>
      </c>
      <c r="G45" s="173">
        <v>0.39329999999999998</v>
      </c>
      <c r="H45" s="165">
        <v>3.4727703235990504E-2</v>
      </c>
      <c r="I45" s="122"/>
      <c r="J45" s="122"/>
      <c r="K45" s="180">
        <v>5.5680000000000263</v>
      </c>
      <c r="L45" s="180">
        <v>19.775999999999954</v>
      </c>
      <c r="N45" s="124">
        <v>2585672.6280296636</v>
      </c>
      <c r="O45" s="220"/>
      <c r="P45" s="188">
        <v>1320961.1741793649</v>
      </c>
    </row>
    <row r="46" spans="1:16">
      <c r="A46" s="151">
        <v>1</v>
      </c>
      <c r="B46" s="177">
        <v>7203</v>
      </c>
      <c r="C46" s="123" t="s">
        <v>112</v>
      </c>
      <c r="D46" s="178">
        <v>57.247762115065498</v>
      </c>
      <c r="E46" s="178"/>
      <c r="F46" s="173">
        <v>0.3856</v>
      </c>
      <c r="G46" s="173">
        <v>0.39419999999999999</v>
      </c>
      <c r="H46" s="165">
        <v>2.2302904564315273E-2</v>
      </c>
      <c r="I46" s="122"/>
      <c r="J46" s="122"/>
      <c r="K46" s="180">
        <v>4.2240000000000144</v>
      </c>
      <c r="L46" s="180">
        <v>12.287999999999979</v>
      </c>
      <c r="N46" s="124">
        <v>43328.77022545693</v>
      </c>
      <c r="O46" s="220"/>
      <c r="P46" s="188">
        <v>22165.161056785248</v>
      </c>
    </row>
    <row r="47" spans="1:16">
      <c r="A47" s="151">
        <v>1</v>
      </c>
      <c r="B47" s="177">
        <v>4504</v>
      </c>
      <c r="C47" s="123" t="s">
        <v>113</v>
      </c>
      <c r="D47" s="178">
        <v>3295.5639174530429</v>
      </c>
      <c r="E47" s="178"/>
      <c r="F47" s="173">
        <v>0.41769999999999996</v>
      </c>
      <c r="G47" s="173">
        <v>0.43759999999999999</v>
      </c>
      <c r="H47" s="165">
        <v>4.7641848216423366E-2</v>
      </c>
      <c r="I47" s="122"/>
      <c r="J47" s="122"/>
      <c r="K47" s="180">
        <v>16.80000000000004</v>
      </c>
      <c r="L47" s="180">
        <v>21.408000000000015</v>
      </c>
      <c r="N47" s="124">
        <v>2768906.4389327071</v>
      </c>
      <c r="O47" s="220"/>
      <c r="P47" s="188">
        <v>1522993.4536538115</v>
      </c>
    </row>
    <row r="48" spans="1:16">
      <c r="A48" s="151">
        <v>1</v>
      </c>
      <c r="B48" s="177">
        <v>6704</v>
      </c>
      <c r="C48" s="123" t="s">
        <v>114</v>
      </c>
      <c r="D48" s="178">
        <v>1210.8239717962451</v>
      </c>
      <c r="E48" s="178"/>
      <c r="F48" s="173">
        <v>0.42520000000000002</v>
      </c>
      <c r="G48" s="173">
        <v>0.44679999999999997</v>
      </c>
      <c r="H48" s="165">
        <v>5.0799623706490937E-2</v>
      </c>
      <c r="I48" s="122"/>
      <c r="J48" s="122"/>
      <c r="K48" s="180">
        <v>5.9520000000000373</v>
      </c>
      <c r="L48" s="180">
        <v>35.519999999999868</v>
      </c>
      <c r="N48" s="124">
        <v>1038712.6091492396</v>
      </c>
      <c r="O48" s="220"/>
      <c r="P48" s="188">
        <v>578180.26417467173</v>
      </c>
    </row>
    <row r="49" spans="1:16">
      <c r="A49" s="151">
        <v>1</v>
      </c>
      <c r="B49" s="177">
        <v>3905</v>
      </c>
      <c r="C49" s="123" t="s">
        <v>115</v>
      </c>
      <c r="D49" s="178">
        <v>148489.88978982923</v>
      </c>
      <c r="E49" s="178"/>
      <c r="F49" s="173">
        <v>0.4446</v>
      </c>
      <c r="G49" s="173">
        <v>0.46720000000000006</v>
      </c>
      <c r="H49" s="165">
        <v>5.0832208726945716E-2</v>
      </c>
      <c r="I49" s="122"/>
      <c r="J49" s="122"/>
      <c r="K49" s="180">
        <v>10.272000000000041</v>
      </c>
      <c r="L49" s="180">
        <v>33.120000000000083</v>
      </c>
      <c r="N49" s="124">
        <v>133198994.8988318</v>
      </c>
      <c r="O49" s="220"/>
      <c r="P49" s="188">
        <v>76223923.112504005</v>
      </c>
    </row>
    <row r="50" spans="1:16">
      <c r="A50" s="151">
        <v>1</v>
      </c>
      <c r="B50" s="177">
        <v>3409</v>
      </c>
      <c r="C50" s="123" t="s">
        <v>116</v>
      </c>
      <c r="D50" s="178">
        <v>104.37003210182199</v>
      </c>
      <c r="E50" s="178"/>
      <c r="F50" s="173">
        <v>0.51570000000000005</v>
      </c>
      <c r="G50" s="173">
        <v>0.5242</v>
      </c>
      <c r="H50" s="165">
        <v>1.648245103742485E-2</v>
      </c>
      <c r="I50" s="122"/>
      <c r="J50" s="122"/>
      <c r="K50" s="180">
        <v>6.7199999999999793</v>
      </c>
      <c r="L50" s="180">
        <v>9.5999999999999286</v>
      </c>
      <c r="N50" s="124">
        <v>105044.67998932817</v>
      </c>
      <c r="O50" s="220"/>
      <c r="P50" s="188">
        <v>63824.362030906181</v>
      </c>
    </row>
    <row r="51" spans="1:16">
      <c r="A51" s="151">
        <v>1</v>
      </c>
      <c r="B51" s="177">
        <v>6206</v>
      </c>
      <c r="C51" s="123" t="s">
        <v>117</v>
      </c>
      <c r="D51" s="178">
        <v>2072.7299438328832</v>
      </c>
      <c r="E51" s="178"/>
      <c r="F51" s="173">
        <v>0.58240000000000003</v>
      </c>
      <c r="G51" s="173">
        <v>0.61860000000000004</v>
      </c>
      <c r="H51" s="165">
        <v>6.2156593406593519E-2</v>
      </c>
      <c r="I51" s="122"/>
      <c r="J51" s="122"/>
      <c r="K51" s="180">
        <v>19.391999999999996</v>
      </c>
      <c r="L51" s="180">
        <v>50.112000000000023</v>
      </c>
      <c r="N51" s="124">
        <v>2461806.2270496418</v>
      </c>
      <c r="O51" s="220"/>
      <c r="P51" s="188">
        <v>1606847.9063646176</v>
      </c>
    </row>
    <row r="52" spans="1:16">
      <c r="A52" s="151">
        <v>1</v>
      </c>
      <c r="B52" s="177">
        <v>6208</v>
      </c>
      <c r="C52" s="123" t="s">
        <v>118</v>
      </c>
      <c r="D52" s="178">
        <v>2449.756930768775</v>
      </c>
      <c r="E52" s="178"/>
      <c r="F52" s="173">
        <v>0.64380000000000004</v>
      </c>
      <c r="G52" s="173">
        <v>0.65439999999999998</v>
      </c>
      <c r="H52" s="165">
        <v>1.6464740602671446E-2</v>
      </c>
      <c r="I52" s="122"/>
      <c r="J52" s="122"/>
      <c r="K52" s="180">
        <v>12.960000000000038</v>
      </c>
      <c r="L52" s="180">
        <v>7.391999999999852</v>
      </c>
      <c r="N52" s="124">
        <v>3077992.1961505655</v>
      </c>
      <c r="O52" s="220"/>
      <c r="P52" s="188">
        <v>2054503.3485308178</v>
      </c>
    </row>
    <row r="53" spans="1:16">
      <c r="A53" s="151">
        <v>1</v>
      </c>
      <c r="B53" s="177">
        <v>7309</v>
      </c>
      <c r="C53" s="123" t="s">
        <v>119</v>
      </c>
      <c r="D53" s="178">
        <v>157.49968767470165</v>
      </c>
      <c r="E53" s="178"/>
      <c r="F53" s="173">
        <v>0.67300000000000004</v>
      </c>
      <c r="G53" s="173">
        <v>0.6624000000000001</v>
      </c>
      <c r="H53" s="165">
        <v>-1.5750371471025204E-2</v>
      </c>
      <c r="I53" s="122"/>
      <c r="J53" s="122"/>
      <c r="K53" s="180">
        <v>-4.9919999999999565</v>
      </c>
      <c r="L53" s="180">
        <v>-15.359999999999934</v>
      </c>
      <c r="N53" s="124">
        <v>200309.36278218697</v>
      </c>
      <c r="O53" s="220"/>
      <c r="P53" s="188">
        <v>134179.45231923441</v>
      </c>
    </row>
    <row r="54" spans="1:16">
      <c r="A54" s="151">
        <v>1</v>
      </c>
      <c r="B54" s="177">
        <v>3406</v>
      </c>
      <c r="C54" s="123" t="s">
        <v>120</v>
      </c>
      <c r="D54" s="178">
        <v>4694.8563292267418</v>
      </c>
      <c r="E54" s="178"/>
      <c r="F54" s="173">
        <v>0.71789999999999998</v>
      </c>
      <c r="G54" s="173">
        <v>0.72100000000000009</v>
      </c>
      <c r="H54" s="165">
        <v>4.3181501601896599E-3</v>
      </c>
      <c r="I54" s="122"/>
      <c r="J54" s="122"/>
      <c r="K54" s="180">
        <v>3.6480000000000246</v>
      </c>
      <c r="L54" s="180">
        <v>2.3040000000001726</v>
      </c>
      <c r="N54" s="124">
        <v>6499183.5136751635</v>
      </c>
      <c r="O54" s="220"/>
      <c r="P54" s="188">
        <v>4468914.3026459198</v>
      </c>
    </row>
    <row r="55" spans="1:16">
      <c r="A55" s="151">
        <v>1</v>
      </c>
      <c r="B55" s="177">
        <v>6511</v>
      </c>
      <c r="C55" s="123" t="s">
        <v>121</v>
      </c>
      <c r="D55" s="178">
        <v>18398.112417689019</v>
      </c>
      <c r="E55" s="178"/>
      <c r="F55" s="173">
        <v>0.7298</v>
      </c>
      <c r="G55" s="173">
        <v>0.74240000000000006</v>
      </c>
      <c r="H55" s="165">
        <v>1.726500411071541E-2</v>
      </c>
      <c r="I55" s="122"/>
      <c r="J55" s="122"/>
      <c r="K55" s="180">
        <v>-0.28799999999996828</v>
      </c>
      <c r="L55" s="180">
        <v>24.480000000000075</v>
      </c>
      <c r="N55" s="124">
        <v>26224816.625073273</v>
      </c>
      <c r="O55" s="220"/>
      <c r="P55" s="188">
        <v>18203816.575766277</v>
      </c>
    </row>
    <row r="56" spans="1:16">
      <c r="A56" s="151">
        <v>1</v>
      </c>
      <c r="B56" s="177">
        <v>7308</v>
      </c>
      <c r="C56" s="123" t="s">
        <v>122</v>
      </c>
      <c r="D56" s="178">
        <v>4255.4405690462472</v>
      </c>
      <c r="E56" s="178"/>
      <c r="F56" s="173">
        <v>0.71530000000000005</v>
      </c>
      <c r="G56" s="173">
        <v>0.78990000000000005</v>
      </c>
      <c r="H56" s="165">
        <v>0.1042919054941982</v>
      </c>
      <c r="I56" s="122"/>
      <c r="J56" s="122"/>
      <c r="K56" s="180">
        <v>33.120000000000033</v>
      </c>
      <c r="L56" s="180">
        <v>110.11199999999997</v>
      </c>
      <c r="N56" s="124">
        <v>6453835.2105400916</v>
      </c>
      <c r="O56" s="220"/>
      <c r="P56" s="188">
        <v>4565898.4485901119</v>
      </c>
    </row>
    <row r="57" spans="1:16">
      <c r="A57" s="151">
        <v>1</v>
      </c>
      <c r="B57" s="177">
        <v>4905</v>
      </c>
      <c r="C57" s="123" t="s">
        <v>123</v>
      </c>
      <c r="D57" s="178">
        <v>14907.437324932434</v>
      </c>
      <c r="E57" s="178"/>
      <c r="F57" s="173">
        <v>0.93259999999999987</v>
      </c>
      <c r="G57" s="173">
        <v>1.0070999999999999</v>
      </c>
      <c r="H57" s="165">
        <v>7.9884194724426427E-2</v>
      </c>
      <c r="I57" s="122"/>
      <c r="J57" s="122"/>
      <c r="K57" s="180">
        <v>23.615999999999957</v>
      </c>
      <c r="L57" s="180">
        <v>119.42400000000006</v>
      </c>
      <c r="N57" s="124">
        <v>28825497.849483747</v>
      </c>
      <c r="O57" s="220"/>
      <c r="P57" s="188">
        <v>21592361.555627093</v>
      </c>
    </row>
    <row r="58" spans="1:16">
      <c r="A58" s="151">
        <v>1</v>
      </c>
      <c r="B58" s="177">
        <v>6705</v>
      </c>
      <c r="C58" s="123" t="s">
        <v>124</v>
      </c>
      <c r="D58" s="178">
        <v>1178.435630107454</v>
      </c>
      <c r="E58" s="178"/>
      <c r="F58" s="173">
        <v>1.7186999999999999</v>
      </c>
      <c r="G58" s="173">
        <v>1.9047000000000001</v>
      </c>
      <c r="H58" s="165">
        <v>0.10822133007505674</v>
      </c>
      <c r="I58" s="122"/>
      <c r="J58" s="122"/>
      <c r="K58" s="180">
        <v>80.543999999999983</v>
      </c>
      <c r="L58" s="180">
        <v>276.57600000000036</v>
      </c>
      <c r="N58" s="124">
        <v>4309567.3817580817</v>
      </c>
      <c r="O58" s="220"/>
      <c r="P58" s="188">
        <v>3544092.5521816397</v>
      </c>
    </row>
    <row r="59" spans="1:16">
      <c r="A59" s="151">
        <v>1</v>
      </c>
      <c r="B59" s="177">
        <v>6809</v>
      </c>
      <c r="C59" s="123" t="s">
        <v>125</v>
      </c>
      <c r="D59" s="178">
        <v>98.117804451764968</v>
      </c>
      <c r="E59" s="178"/>
      <c r="F59" s="173">
        <v>8.0775000000000006</v>
      </c>
      <c r="G59" s="173">
        <v>7.6162000000000001</v>
      </c>
      <c r="H59" s="165">
        <v>-5.7109254100897622E-2</v>
      </c>
      <c r="I59" s="122"/>
      <c r="J59" s="122"/>
      <c r="K59" s="180">
        <v>-300.48000000000036</v>
      </c>
      <c r="L59" s="180">
        <v>-585.21600000000058</v>
      </c>
      <c r="N59" s="124">
        <v>1434786.8587498222</v>
      </c>
      <c r="O59" s="220"/>
      <c r="P59" s="188">
        <v>1265489.6578964358</v>
      </c>
    </row>
    <row r="60" spans="1:16">
      <c r="A60" s="151">
        <v>1</v>
      </c>
      <c r="B60" s="177">
        <v>6707</v>
      </c>
      <c r="C60" s="123" t="s">
        <v>126</v>
      </c>
      <c r="D60" s="178">
        <v>9.4113123886460492</v>
      </c>
      <c r="E60" s="178"/>
      <c r="F60" s="173">
        <v>21.3995</v>
      </c>
      <c r="G60" s="173">
        <v>19.5792</v>
      </c>
      <c r="H60" s="165">
        <v>-8.5062735110633447E-2</v>
      </c>
      <c r="I60" s="122"/>
      <c r="J60" s="122"/>
      <c r="K60" s="180">
        <v>-64.224000000001453</v>
      </c>
      <c r="L60" s="180">
        <v>-3430.7519999999977</v>
      </c>
      <c r="N60" s="124">
        <v>353790.65763797518</v>
      </c>
      <c r="O60" s="220"/>
      <c r="P60" s="188">
        <v>317052.64052793663</v>
      </c>
    </row>
    <row r="61" spans="1:16">
      <c r="A61" s="151">
        <v>2</v>
      </c>
      <c r="B61" s="177">
        <v>5308</v>
      </c>
      <c r="C61" s="123" t="s">
        <v>127</v>
      </c>
      <c r="D61" s="178">
        <v>6028.0146321869343</v>
      </c>
      <c r="E61" s="178"/>
      <c r="F61" s="173">
        <v>0.3508</v>
      </c>
      <c r="G61" s="173">
        <v>0.372</v>
      </c>
      <c r="H61" s="165">
        <v>6.0433295324971548E-2</v>
      </c>
      <c r="I61" s="122"/>
      <c r="J61" s="122"/>
      <c r="K61" s="180">
        <v>8.352000000000066</v>
      </c>
      <c r="L61" s="180">
        <v>32.351999999999926</v>
      </c>
      <c r="N61" s="124">
        <v>4305449.170893196</v>
      </c>
      <c r="O61" s="220"/>
      <c r="P61" s="188">
        <v>2098003.7153391168</v>
      </c>
    </row>
    <row r="62" spans="1:16">
      <c r="A62" s="151">
        <v>2</v>
      </c>
      <c r="B62" s="177">
        <v>6607</v>
      </c>
      <c r="C62" s="123" t="s">
        <v>128</v>
      </c>
      <c r="D62" s="178">
        <v>4365.4579235160218</v>
      </c>
      <c r="E62" s="178"/>
      <c r="F62" s="173">
        <v>0.39490000000000003</v>
      </c>
      <c r="G62" s="173">
        <v>0.43700000000000006</v>
      </c>
      <c r="H62" s="165">
        <v>0.10660926816915683</v>
      </c>
      <c r="I62" s="122"/>
      <c r="J62" s="122"/>
      <c r="K62" s="180">
        <v>17.471999999999994</v>
      </c>
      <c r="L62" s="180">
        <v>63.360000000000056</v>
      </c>
      <c r="N62" s="124">
        <v>3662793.8161468832</v>
      </c>
      <c r="O62" s="220"/>
      <c r="P62" s="188">
        <v>2011326.4157421491</v>
      </c>
    </row>
    <row r="63" spans="1:16">
      <c r="A63" s="151">
        <v>2</v>
      </c>
      <c r="B63" s="177">
        <v>6204</v>
      </c>
      <c r="C63" s="123" t="s">
        <v>129</v>
      </c>
      <c r="D63" s="178">
        <v>6433.0810871578424</v>
      </c>
      <c r="E63" s="178"/>
      <c r="F63" s="173">
        <v>0.43880000000000002</v>
      </c>
      <c r="G63" s="173">
        <v>0.44069999999999998</v>
      </c>
      <c r="H63" s="165">
        <v>4.3299908842295842E-3</v>
      </c>
      <c r="I63" s="122"/>
      <c r="J63" s="122"/>
      <c r="K63" s="180">
        <v>2.4959999999999916</v>
      </c>
      <c r="L63" s="180">
        <v>1.1519999999999264</v>
      </c>
      <c r="N63" s="124">
        <v>5443312.9634120855</v>
      </c>
      <c r="O63" s="220"/>
      <c r="P63" s="188">
        <v>3005543.7182639353</v>
      </c>
    </row>
    <row r="64" spans="1:16">
      <c r="A64" s="151">
        <v>2</v>
      </c>
      <c r="B64" s="177">
        <v>5207</v>
      </c>
      <c r="C64" s="123" t="s">
        <v>130</v>
      </c>
      <c r="D64" s="178">
        <v>1266.3546755451077</v>
      </c>
      <c r="E64" s="178"/>
      <c r="F64" s="173">
        <v>0.47040000000000004</v>
      </c>
      <c r="G64" s="173">
        <v>0.51290000000000002</v>
      </c>
      <c r="H64" s="165">
        <v>9.0348639455782198E-2</v>
      </c>
      <c r="I64" s="122"/>
      <c r="J64" s="122"/>
      <c r="K64" s="180">
        <v>19.776000000000007</v>
      </c>
      <c r="L64" s="180">
        <v>61.823999999999955</v>
      </c>
      <c r="N64" s="124">
        <v>1247065.5611272047</v>
      </c>
      <c r="O64" s="220"/>
      <c r="P64" s="188">
        <v>750062.88740910788</v>
      </c>
    </row>
    <row r="65" spans="1:16">
      <c r="A65" s="151">
        <v>2</v>
      </c>
      <c r="B65" s="177">
        <v>6509</v>
      </c>
      <c r="C65" s="123" t="s">
        <v>131</v>
      </c>
      <c r="D65" s="178">
        <v>30745.217906313086</v>
      </c>
      <c r="E65" s="178"/>
      <c r="F65" s="173">
        <v>0.67300000000000004</v>
      </c>
      <c r="G65" s="173">
        <v>0.71560000000000001</v>
      </c>
      <c r="H65" s="165">
        <v>6.3298662704309061E-2</v>
      </c>
      <c r="I65" s="122"/>
      <c r="J65" s="122"/>
      <c r="K65" s="180">
        <v>13.343999999999996</v>
      </c>
      <c r="L65" s="180">
        <v>68.447999999999951</v>
      </c>
      <c r="N65" s="124">
        <v>42242453.632814683</v>
      </c>
      <c r="O65" s="220"/>
      <c r="P65" s="188">
        <v>29013115.956464112</v>
      </c>
    </row>
    <row r="66" spans="1:16">
      <c r="A66" s="151">
        <v>2</v>
      </c>
      <c r="B66" s="177">
        <v>3909</v>
      </c>
      <c r="C66" s="123" t="s">
        <v>132</v>
      </c>
      <c r="D66" s="178">
        <v>3497.113088882732</v>
      </c>
      <c r="E66" s="178"/>
      <c r="F66" s="173">
        <v>0.71050000000000002</v>
      </c>
      <c r="G66" s="173">
        <v>0.71620000000000006</v>
      </c>
      <c r="H66" s="165">
        <v>8.0225193525687022E-3</v>
      </c>
      <c r="I66" s="122"/>
      <c r="J66" s="122"/>
      <c r="K66" s="180">
        <v>4.4159999999999933</v>
      </c>
      <c r="L66" s="180">
        <v>6.5280000000000804</v>
      </c>
      <c r="N66" s="124">
        <v>4808894.1969750002</v>
      </c>
      <c r="O66" s="220"/>
      <c r="P66" s="188">
        <v>3303150.3275971287</v>
      </c>
    </row>
    <row r="67" spans="1:16">
      <c r="A67" s="151">
        <v>2</v>
      </c>
      <c r="B67" s="177">
        <v>6709</v>
      </c>
      <c r="C67" s="123" t="s">
        <v>133</v>
      </c>
      <c r="D67" s="178">
        <v>2392.6852587378553</v>
      </c>
      <c r="E67" s="178"/>
      <c r="F67" s="173">
        <v>0.72509999999999997</v>
      </c>
      <c r="G67" s="173">
        <v>0.74490000000000001</v>
      </c>
      <c r="H67" s="165">
        <v>2.7306578402978898E-2</v>
      </c>
      <c r="I67" s="122"/>
      <c r="J67" s="122"/>
      <c r="K67" s="180">
        <v>8.7359999999999705</v>
      </c>
      <c r="L67" s="180">
        <v>29.280000000000108</v>
      </c>
      <c r="N67" s="124">
        <v>3422037.5985289505</v>
      </c>
      <c r="O67" s="220"/>
      <c r="P67" s="188">
        <v>2377450.1703287782</v>
      </c>
    </row>
    <row r="68" spans="1:16">
      <c r="A68" s="151">
        <v>2</v>
      </c>
      <c r="B68" s="177">
        <v>2203</v>
      </c>
      <c r="C68" s="123" t="s">
        <v>134</v>
      </c>
      <c r="D68" s="178">
        <v>1433.7639268084124</v>
      </c>
      <c r="E68" s="178"/>
      <c r="F68" s="173">
        <v>1.2077</v>
      </c>
      <c r="G68" s="173">
        <v>1.2761000000000002</v>
      </c>
      <c r="H68" s="165">
        <v>5.663658193259935E-2</v>
      </c>
      <c r="I68" s="122"/>
      <c r="J68" s="122"/>
      <c r="K68" s="180">
        <v>28.895999999999962</v>
      </c>
      <c r="L68" s="180">
        <v>102.4320000000005</v>
      </c>
      <c r="N68" s="124">
        <v>3512882.202240414</v>
      </c>
      <c r="O68" s="220"/>
      <c r="P68" s="188">
        <v>2743805.7262469013</v>
      </c>
    </row>
    <row r="69" spans="1:16">
      <c r="A69" s="151">
        <v>3</v>
      </c>
      <c r="B69" s="177">
        <v>6205</v>
      </c>
      <c r="C69" s="123" t="s">
        <v>135</v>
      </c>
      <c r="D69" s="178">
        <v>3119.2919723799528</v>
      </c>
      <c r="E69" s="178"/>
      <c r="F69" s="173">
        <v>0.5353</v>
      </c>
      <c r="G69" s="173">
        <v>0.57479999999999998</v>
      </c>
      <c r="H69" s="165">
        <v>7.3790397907715244E-2</v>
      </c>
      <c r="I69" s="122"/>
      <c r="J69" s="122"/>
      <c r="K69" s="180">
        <v>13.344000000000023</v>
      </c>
      <c r="L69" s="180">
        <v>62.495999999999938</v>
      </c>
      <c r="N69" s="124">
        <v>3442500.5293900738</v>
      </c>
      <c r="O69" s="220"/>
      <c r="P69" s="188">
        <v>2180555.7763503157</v>
      </c>
    </row>
    <row r="70" spans="1:16">
      <c r="A70" s="151">
        <v>3</v>
      </c>
      <c r="B70" s="177">
        <v>6706</v>
      </c>
      <c r="C70" s="128" t="s">
        <v>136</v>
      </c>
      <c r="D70" s="178">
        <v>631.2778671171327</v>
      </c>
      <c r="E70" s="178"/>
      <c r="F70" s="173">
        <v>0.68879999999999997</v>
      </c>
      <c r="G70" s="173">
        <v>0.70169999999999999</v>
      </c>
      <c r="H70" s="165">
        <v>1.8728222996515775E-2</v>
      </c>
      <c r="I70" s="122"/>
      <c r="J70" s="122"/>
      <c r="K70" s="180">
        <v>8.3520000000000127</v>
      </c>
      <c r="L70" s="180">
        <v>16.416000000000032</v>
      </c>
      <c r="N70" s="124">
        <v>850497.94436369662</v>
      </c>
      <c r="O70" s="220"/>
      <c r="P70" s="188">
        <v>580492.42124545865</v>
      </c>
    </row>
    <row r="71" spans="1:16">
      <c r="A71" s="151">
        <v>3</v>
      </c>
      <c r="B71" s="177">
        <v>6209</v>
      </c>
      <c r="C71" s="128" t="s">
        <v>137</v>
      </c>
      <c r="D71" s="178">
        <v>2191.888289306095</v>
      </c>
      <c r="E71" s="178"/>
      <c r="F71" s="173">
        <v>0.74329999999999996</v>
      </c>
      <c r="G71" s="173">
        <v>0.79980000000000007</v>
      </c>
      <c r="H71" s="165">
        <v>7.6012377236647444E-2</v>
      </c>
      <c r="I71" s="122"/>
      <c r="J71" s="122"/>
      <c r="K71" s="180">
        <v>27.552000000000056</v>
      </c>
      <c r="L71" s="180">
        <v>80.928000000000139</v>
      </c>
      <c r="N71" s="124">
        <v>3365898.7272710688</v>
      </c>
      <c r="O71" s="220"/>
      <c r="P71" s="188">
        <v>2388946.4112593653</v>
      </c>
    </row>
    <row r="72" spans="1:16">
      <c r="A72" s="151">
        <v>3</v>
      </c>
      <c r="B72" s="177">
        <v>2201</v>
      </c>
      <c r="C72" s="128" t="s">
        <v>138</v>
      </c>
      <c r="D72" s="178">
        <v>797.18168905503262</v>
      </c>
      <c r="E72" s="178"/>
      <c r="F72" s="173">
        <v>0.85739999999999994</v>
      </c>
      <c r="G72" s="173">
        <v>0.90979999999999994</v>
      </c>
      <c r="H72" s="165">
        <v>6.111499883368321E-2</v>
      </c>
      <c r="I72" s="122"/>
      <c r="J72" s="122"/>
      <c r="K72" s="180">
        <v>26.688000000000045</v>
      </c>
      <c r="L72" s="180">
        <v>73.919999999999959</v>
      </c>
      <c r="N72" s="124">
        <v>1392529.7293483557</v>
      </c>
      <c r="O72" s="220"/>
      <c r="P72" s="188">
        <v>1020391.5415978797</v>
      </c>
    </row>
    <row r="73" spans="1:16">
      <c r="A73" s="151">
        <v>3</v>
      </c>
      <c r="B73" s="177">
        <v>2204</v>
      </c>
      <c r="C73" s="123" t="s">
        <v>139</v>
      </c>
      <c r="D73" s="178">
        <v>227.99845673252673</v>
      </c>
      <c r="E73" s="178"/>
      <c r="F73" s="173">
        <v>0.85739999999999994</v>
      </c>
      <c r="G73" s="173">
        <v>0.90979999999999994</v>
      </c>
      <c r="H73" s="165">
        <v>6.111499883368321E-2</v>
      </c>
      <c r="I73" s="122"/>
      <c r="J73" s="122"/>
      <c r="K73" s="180">
        <v>26.688000000000045</v>
      </c>
      <c r="L73" s="180">
        <v>73.919999999999959</v>
      </c>
      <c r="N73" s="124">
        <v>398271.35219568544</v>
      </c>
      <c r="O73" s="220"/>
      <c r="P73" s="188">
        <v>291837.73277960956</v>
      </c>
    </row>
    <row r="74" spans="1:16">
      <c r="A74" s="151">
        <v>3</v>
      </c>
      <c r="B74" s="177">
        <v>6602</v>
      </c>
      <c r="C74" s="123" t="s">
        <v>140</v>
      </c>
      <c r="D74" s="178">
        <v>15891.324608083985</v>
      </c>
      <c r="E74" s="178"/>
      <c r="F74" s="173">
        <v>1.4191</v>
      </c>
      <c r="G74" s="173">
        <v>1.5370999999999999</v>
      </c>
      <c r="H74" s="165">
        <v>8.315129307307445E-2</v>
      </c>
      <c r="I74" s="122"/>
      <c r="J74" s="122"/>
      <c r="K74" s="180">
        <v>32.543999999999983</v>
      </c>
      <c r="L74" s="180">
        <v>194.01599999999979</v>
      </c>
      <c r="N74" s="124">
        <v>46898985.705764912</v>
      </c>
      <c r="O74" s="220"/>
      <c r="P74" s="188">
        <v>37585916.872294262</v>
      </c>
    </row>
    <row r="75" spans="1:16">
      <c r="A75" s="151">
        <v>4</v>
      </c>
      <c r="B75" s="177">
        <v>6201</v>
      </c>
      <c r="C75" s="123" t="s">
        <v>141</v>
      </c>
      <c r="D75" s="178">
        <v>638.83749314063209</v>
      </c>
      <c r="E75" s="178"/>
      <c r="F75" s="173">
        <v>1.2430000000000001</v>
      </c>
      <c r="G75" s="173">
        <v>1.3328</v>
      </c>
      <c r="H75" s="165">
        <v>7.2244569589702268E-2</v>
      </c>
      <c r="I75" s="122"/>
      <c r="J75" s="122"/>
      <c r="K75" s="180">
        <v>35.615999999999914</v>
      </c>
      <c r="L75" s="180">
        <v>136.79999999999984</v>
      </c>
      <c r="N75" s="124">
        <v>1634769.8128470422</v>
      </c>
      <c r="O75" s="220"/>
      <c r="P75" s="188">
        <v>1283715.015904411</v>
      </c>
    </row>
    <row r="76" spans="1:16">
      <c r="A76" s="151">
        <v>4</v>
      </c>
      <c r="B76" s="177">
        <v>6202</v>
      </c>
      <c r="C76" s="123" t="s">
        <v>142</v>
      </c>
      <c r="D76" s="178">
        <v>258.86159084213375</v>
      </c>
      <c r="E76" s="178"/>
      <c r="F76" s="173">
        <v>1.9104000000000001</v>
      </c>
      <c r="G76" s="173">
        <v>2.0337999999999998</v>
      </c>
      <c r="H76" s="165">
        <v>6.4593802345058515E-2</v>
      </c>
      <c r="I76" s="122"/>
      <c r="J76" s="122"/>
      <c r="K76" s="180">
        <v>49.824000000000055</v>
      </c>
      <c r="L76" s="180">
        <v>187.10399999999942</v>
      </c>
      <c r="N76" s="124">
        <v>1010827.5906330846</v>
      </c>
      <c r="O76" s="220"/>
      <c r="P76" s="188">
        <v>834462.08245324891</v>
      </c>
    </row>
    <row r="77" spans="1:16">
      <c r="A77" s="151">
        <v>5</v>
      </c>
      <c r="B77" s="177">
        <v>6512</v>
      </c>
      <c r="C77" s="123" t="s">
        <v>143</v>
      </c>
      <c r="D77" s="178">
        <v>35666.716920553357</v>
      </c>
      <c r="E77" s="178"/>
      <c r="F77" s="173">
        <v>0.36599999999999999</v>
      </c>
      <c r="G77" s="173">
        <v>0.38249999999999995</v>
      </c>
      <c r="H77" s="165">
        <v>4.5081967213114638E-2</v>
      </c>
      <c r="I77" s="122"/>
      <c r="J77" s="122"/>
      <c r="K77" s="180">
        <v>8.0640000000000178</v>
      </c>
      <c r="L77" s="180">
        <v>23.615999999999904</v>
      </c>
      <c r="N77" s="124">
        <v>26193636.906454384</v>
      </c>
      <c r="O77" s="220"/>
      <c r="P77" s="188">
        <v>13049156.306071918</v>
      </c>
    </row>
    <row r="78" spans="1:16">
      <c r="A78" s="151">
        <v>5</v>
      </c>
      <c r="B78" s="177">
        <v>4910</v>
      </c>
      <c r="C78" s="123" t="s">
        <v>144</v>
      </c>
      <c r="D78" s="178">
        <v>22660.410110975896</v>
      </c>
      <c r="E78" s="178"/>
      <c r="F78" s="173">
        <v>1.1478999999999999</v>
      </c>
      <c r="G78" s="173">
        <v>1.2344000000000002</v>
      </c>
      <c r="H78" s="165">
        <v>7.535499607979812E-2</v>
      </c>
      <c r="I78" s="122"/>
      <c r="J78" s="122"/>
      <c r="K78" s="180">
        <v>26.784000000000034</v>
      </c>
      <c r="L78" s="180">
        <v>139.29600000000045</v>
      </c>
      <c r="N78" s="124">
        <v>53706259.662698209</v>
      </c>
      <c r="O78" s="220"/>
      <c r="P78" s="188">
        <v>41678781.098265864</v>
      </c>
    </row>
    <row r="79" spans="1:16">
      <c r="A79" s="151">
        <v>5</v>
      </c>
      <c r="B79" s="177">
        <v>2202</v>
      </c>
      <c r="C79" s="123" t="s">
        <v>145</v>
      </c>
      <c r="D79" s="178">
        <v>480.02397834567296</v>
      </c>
      <c r="E79" s="178"/>
      <c r="F79" s="173">
        <v>1.5907</v>
      </c>
      <c r="G79" s="173">
        <v>1.6524000000000001</v>
      </c>
      <c r="H79" s="165">
        <v>3.8787954988370066E-2</v>
      </c>
      <c r="I79" s="122"/>
      <c r="J79" s="122"/>
      <c r="K79" s="180">
        <v>12.672000000000097</v>
      </c>
      <c r="L79" s="180">
        <v>105.79200000000007</v>
      </c>
      <c r="N79" s="124">
        <v>1522927.9138913087</v>
      </c>
      <c r="O79" s="220"/>
      <c r="P79" s="188">
        <v>1229950.4629669935</v>
      </c>
    </row>
    <row r="80" spans="1:16">
      <c r="A80" s="151">
        <v>5</v>
      </c>
      <c r="B80" s="177">
        <v>6207</v>
      </c>
      <c r="C80" s="123" t="s">
        <v>146</v>
      </c>
      <c r="D80" s="178">
        <v>139.48515423903845</v>
      </c>
      <c r="E80" s="178"/>
      <c r="F80" s="173">
        <v>2.1775000000000002</v>
      </c>
      <c r="G80" s="173">
        <v>2.1827000000000001</v>
      </c>
      <c r="H80" s="165">
        <v>2.3880597014924732E-3</v>
      </c>
      <c r="I80" s="122"/>
      <c r="J80" s="122"/>
      <c r="K80" s="180">
        <v>4.2240000000000677</v>
      </c>
      <c r="L80" s="180">
        <v>5.7599999999996854</v>
      </c>
      <c r="N80" s="124">
        <v>584552.1526224945</v>
      </c>
      <c r="O80" s="220"/>
      <c r="P80" s="188">
        <v>485662.22205019352</v>
      </c>
    </row>
    <row r="81" spans="1:16">
      <c r="A81" s="151">
        <v>6</v>
      </c>
      <c r="B81" s="177">
        <v>3411</v>
      </c>
      <c r="C81" s="123" t="s">
        <v>147</v>
      </c>
      <c r="D81" s="178">
        <v>21343.574638191461</v>
      </c>
      <c r="E81" s="178"/>
      <c r="F81" s="173">
        <v>1.1879</v>
      </c>
      <c r="G81" s="173">
        <v>1.2178000000000002</v>
      </c>
      <c r="H81" s="165">
        <v>2.5170468894688325E-2</v>
      </c>
      <c r="I81" s="122"/>
      <c r="J81" s="122"/>
      <c r="K81" s="180">
        <v>15.360000000000067</v>
      </c>
      <c r="L81" s="180">
        <v>42.048000000000428</v>
      </c>
      <c r="N81" s="124">
        <v>49905033.97322797</v>
      </c>
      <c r="O81" s="220"/>
      <c r="P81" s="188">
        <v>38630258.228369869</v>
      </c>
    </row>
    <row r="82" spans="1:16">
      <c r="A82" s="151">
        <v>6</v>
      </c>
      <c r="B82" s="177">
        <v>3414</v>
      </c>
      <c r="C82" s="123" t="s">
        <v>148</v>
      </c>
      <c r="D82" s="178">
        <v>1402.7131400299588</v>
      </c>
      <c r="E82" s="178"/>
      <c r="F82" s="173">
        <v>1.8208</v>
      </c>
      <c r="G82" s="173">
        <v>1.9352</v>
      </c>
      <c r="H82" s="165">
        <v>6.2829525483304005E-2</v>
      </c>
      <c r="I82" s="122"/>
      <c r="J82" s="122"/>
      <c r="K82" s="180">
        <v>33.312000000000062</v>
      </c>
      <c r="L82" s="180">
        <v>186.33600000000004</v>
      </c>
      <c r="N82" s="124">
        <v>5211898.4996850751</v>
      </c>
      <c r="O82" s="220"/>
      <c r="P82" s="188">
        <v>4278397.1692430833</v>
      </c>
    </row>
    <row r="83" spans="1:16">
      <c r="A83" s="151">
        <v>6</v>
      </c>
      <c r="B83" s="177">
        <v>3415</v>
      </c>
      <c r="C83" s="123" t="s">
        <v>149</v>
      </c>
      <c r="D83" s="178">
        <v>194.39928951266458</v>
      </c>
      <c r="E83" s="178"/>
      <c r="F83" s="173">
        <v>2.5985000000000005</v>
      </c>
      <c r="G83" s="173">
        <v>3.0262999999999995</v>
      </c>
      <c r="H83" s="165">
        <v>0.16463344237059796</v>
      </c>
      <c r="I83" s="122"/>
      <c r="J83" s="122"/>
      <c r="K83" s="180">
        <v>132.76799999999997</v>
      </c>
      <c r="L83" s="180">
        <v>688.60799999999813</v>
      </c>
      <c r="N83" s="124">
        <v>1129556.2941161795</v>
      </c>
      <c r="O83" s="220"/>
      <c r="P83" s="188">
        <v>960033.27080614527</v>
      </c>
    </row>
    <row r="84" spans="1:16">
      <c r="A84" s="151">
        <v>6</v>
      </c>
      <c r="B84" s="177">
        <v>6708</v>
      </c>
      <c r="C84" s="123" t="s">
        <v>150</v>
      </c>
      <c r="D84" s="178">
        <v>7.642570527427357</v>
      </c>
      <c r="E84" s="178"/>
      <c r="F84" s="173">
        <v>20.156300000000002</v>
      </c>
      <c r="G84" s="173">
        <v>21.000799999999998</v>
      </c>
      <c r="H84" s="165">
        <v>4.1897570486646663E-2</v>
      </c>
      <c r="I84" s="122"/>
      <c r="J84" s="122"/>
      <c r="K84" s="180">
        <v>30.441599999999887</v>
      </c>
      <c r="L84" s="180">
        <v>131.70239999999944</v>
      </c>
      <c r="N84" s="124">
        <v>308160.18265420111</v>
      </c>
      <c r="O84" s="220"/>
      <c r="P84" s="188">
        <v>276100.69737617677</v>
      </c>
    </row>
    <row r="85" spans="1:16">
      <c r="A85" s="151">
        <v>8</v>
      </c>
      <c r="B85" s="177">
        <v>3412</v>
      </c>
      <c r="C85" s="123" t="s">
        <v>151</v>
      </c>
      <c r="D85" s="178">
        <v>4317.7397341385595</v>
      </c>
      <c r="E85" s="178"/>
      <c r="F85" s="173">
        <v>1.6256999999999999</v>
      </c>
      <c r="G85" s="173">
        <v>1.7344000000000002</v>
      </c>
      <c r="H85" s="165">
        <v>6.6863504951713226E-2</v>
      </c>
      <c r="I85" s="122"/>
      <c r="J85" s="122"/>
      <c r="K85" s="180">
        <v>34.080000000000084</v>
      </c>
      <c r="L85" s="180">
        <v>174.62400000000036</v>
      </c>
      <c r="N85" s="124">
        <v>14378280.566188643</v>
      </c>
      <c r="O85" s="220"/>
      <c r="P85" s="188">
        <v>11662199.823464386</v>
      </c>
    </row>
    <row r="86" spans="1:16">
      <c r="A86" s="151">
        <v>9</v>
      </c>
      <c r="B86" s="177">
        <v>6510</v>
      </c>
      <c r="C86" s="123" t="s">
        <v>152</v>
      </c>
      <c r="D86" s="178">
        <v>975.70043819027694</v>
      </c>
      <c r="E86" s="178"/>
      <c r="F86" s="173">
        <v>1.0511999999999999</v>
      </c>
      <c r="G86" s="173">
        <v>1.1458999999999999</v>
      </c>
      <c r="H86" s="165">
        <v>9.0087519025875196E-2</v>
      </c>
      <c r="I86" s="122"/>
      <c r="J86" s="122"/>
      <c r="K86" s="180">
        <v>20.063999999999975</v>
      </c>
      <c r="L86" s="180">
        <v>161.76000000000005</v>
      </c>
      <c r="N86" s="124">
        <v>2146665.8536746977</v>
      </c>
      <c r="O86" s="220"/>
      <c r="P86" s="188">
        <v>1642691.1310819918</v>
      </c>
    </row>
    <row r="87" spans="1:16" ht="15">
      <c r="B87" s="177"/>
      <c r="D87" s="178"/>
      <c r="E87" s="178"/>
      <c r="F87" s="173"/>
      <c r="G87" s="173"/>
      <c r="H87" s="165"/>
      <c r="I87" s="126"/>
      <c r="J87" s="183"/>
      <c r="K87" s="180"/>
      <c r="L87" s="180"/>
      <c r="N87" s="232"/>
      <c r="O87" s="220"/>
      <c r="P87" s="232"/>
    </row>
    <row r="88" spans="1:16" ht="15">
      <c r="A88" s="167">
        <v>5</v>
      </c>
      <c r="B88" s="175" t="s">
        <v>153</v>
      </c>
      <c r="C88" s="176"/>
      <c r="D88" s="169">
        <v>254686.90674806922</v>
      </c>
      <c r="E88" s="169"/>
      <c r="F88" s="170">
        <v>0.73634440839754456</v>
      </c>
      <c r="G88" s="170">
        <v>0.79584296056995008</v>
      </c>
      <c r="H88" s="212">
        <v>8.0802612872267421E-2</v>
      </c>
      <c r="I88" s="126"/>
      <c r="J88" s="183"/>
      <c r="K88" s="172">
        <v>10.216282372301706</v>
      </c>
      <c r="L88" s="172">
        <v>104.02093779871697</v>
      </c>
      <c r="M88" s="221"/>
      <c r="N88" s="231">
        <v>389166301.21878952</v>
      </c>
      <c r="O88" s="219"/>
      <c r="P88" s="231">
        <v>275702111.81382191</v>
      </c>
    </row>
    <row r="89" spans="1:16" ht="15">
      <c r="B89" s="177"/>
      <c r="D89" s="178"/>
      <c r="E89" s="178"/>
      <c r="F89" s="173"/>
      <c r="G89" s="173"/>
      <c r="H89" s="165"/>
      <c r="I89" s="126"/>
      <c r="J89" s="183"/>
      <c r="K89" s="180"/>
      <c r="L89" s="180"/>
      <c r="N89" s="232"/>
      <c r="O89" s="220"/>
      <c r="P89" s="232"/>
    </row>
    <row r="90" spans="1:16">
      <c r="A90" s="151">
        <v>1</v>
      </c>
      <c r="B90" s="177">
        <v>6901</v>
      </c>
      <c r="C90" s="123" t="s">
        <v>154</v>
      </c>
      <c r="D90" s="178">
        <v>2312.4941074087155</v>
      </c>
      <c r="E90" s="178"/>
      <c r="F90" s="173">
        <v>7.2999999999999995E-2</v>
      </c>
      <c r="G90" s="173">
        <v>7.2599999999999998E-2</v>
      </c>
      <c r="H90" s="165">
        <v>-5.479452054794498E-3</v>
      </c>
      <c r="I90" s="122"/>
      <c r="J90" s="122"/>
      <c r="K90" s="180">
        <v>-0.38399999999999768</v>
      </c>
      <c r="L90" s="180">
        <v>-0.38399999999999768</v>
      </c>
      <c r="N90" s="124">
        <v>322343.17861991568</v>
      </c>
      <c r="O90" s="220"/>
      <c r="P90" s="188">
        <v>293332.29254412325</v>
      </c>
    </row>
    <row r="91" spans="1:16">
      <c r="A91" s="151">
        <v>1</v>
      </c>
      <c r="B91" s="177">
        <v>5306</v>
      </c>
      <c r="C91" s="123" t="s">
        <v>155</v>
      </c>
      <c r="D91" s="178">
        <v>13507.538444556008</v>
      </c>
      <c r="E91" s="178"/>
      <c r="F91" s="173">
        <v>0.24879999999999999</v>
      </c>
      <c r="G91" s="173">
        <v>0.25419999999999998</v>
      </c>
      <c r="H91" s="165">
        <v>2.1704180064308742E-2</v>
      </c>
      <c r="I91" s="122"/>
      <c r="J91" s="122"/>
      <c r="K91" s="180">
        <v>2.7840000000000398</v>
      </c>
      <c r="L91" s="180">
        <v>7.5839999999999375</v>
      </c>
      <c r="N91" s="124">
        <v>6592543.2434037831</v>
      </c>
      <c r="O91" s="220"/>
      <c r="P91" s="188">
        <v>1944670.5844350485</v>
      </c>
    </row>
    <row r="92" spans="1:16">
      <c r="A92" s="151">
        <v>1</v>
      </c>
      <c r="B92" s="177">
        <v>4909</v>
      </c>
      <c r="C92" s="123" t="s">
        <v>156</v>
      </c>
      <c r="D92" s="178">
        <v>0.41755002238269384</v>
      </c>
      <c r="E92" s="178"/>
      <c r="F92" s="173">
        <v>0.25509999999999999</v>
      </c>
      <c r="G92" s="173">
        <v>0.2636</v>
      </c>
      <c r="H92" s="165">
        <v>3.3320266562132606E-2</v>
      </c>
      <c r="I92" s="122"/>
      <c r="J92" s="122"/>
      <c r="K92" s="180">
        <v>7.2000000000000064</v>
      </c>
      <c r="L92" s="180">
        <v>9.1200000000000081</v>
      </c>
      <c r="N92" s="124">
        <v>211.32707692814995</v>
      </c>
      <c r="O92" s="220"/>
      <c r="P92" s="188">
        <v>67.117992717847926</v>
      </c>
    </row>
    <row r="93" spans="1:16">
      <c r="A93" s="151">
        <v>1</v>
      </c>
      <c r="B93" s="177">
        <v>4907</v>
      </c>
      <c r="C93" s="123" t="s">
        <v>157</v>
      </c>
      <c r="D93" s="178">
        <v>1350.0879147039493</v>
      </c>
      <c r="E93" s="178"/>
      <c r="F93" s="173">
        <v>0.29780000000000001</v>
      </c>
      <c r="G93" s="173">
        <v>0.29680000000000001</v>
      </c>
      <c r="H93" s="165">
        <v>-3.3579583613163599E-3</v>
      </c>
      <c r="I93" s="122"/>
      <c r="J93" s="122"/>
      <c r="K93" s="180">
        <v>-1.4400000000000013</v>
      </c>
      <c r="L93" s="180">
        <v>-0.48000000000000043</v>
      </c>
      <c r="N93" s="124">
        <v>769355.69872153376</v>
      </c>
      <c r="O93" s="220"/>
      <c r="P93" s="188">
        <v>294623.31321088551</v>
      </c>
    </row>
    <row r="94" spans="1:16">
      <c r="A94" s="151">
        <v>1</v>
      </c>
      <c r="B94" s="177">
        <v>6103</v>
      </c>
      <c r="C94" s="123" t="s">
        <v>158</v>
      </c>
      <c r="D94" s="178">
        <v>55239.086913758474</v>
      </c>
      <c r="E94" s="178"/>
      <c r="F94" s="173">
        <v>0.35539999999999999</v>
      </c>
      <c r="G94" s="173">
        <v>0.37370000000000003</v>
      </c>
      <c r="H94" s="165">
        <v>5.149127743387738E-2</v>
      </c>
      <c r="I94" s="122"/>
      <c r="J94" s="122"/>
      <c r="K94" s="180">
        <v>9.8880000000000301</v>
      </c>
      <c r="L94" s="180">
        <v>25.248000000000044</v>
      </c>
      <c r="N94" s="124">
        <v>39634265.816969365</v>
      </c>
      <c r="O94" s="220"/>
      <c r="P94" s="188">
        <v>19408911.637065053</v>
      </c>
    </row>
    <row r="95" spans="1:16">
      <c r="A95" s="151">
        <v>1</v>
      </c>
      <c r="B95" s="177">
        <v>4908</v>
      </c>
      <c r="C95" s="123" t="s">
        <v>159</v>
      </c>
      <c r="D95" s="178">
        <v>325.27944136434002</v>
      </c>
      <c r="E95" s="178"/>
      <c r="F95" s="173">
        <v>0.38669999999999999</v>
      </c>
      <c r="G95" s="173">
        <v>0.40260000000000001</v>
      </c>
      <c r="H95" s="165">
        <v>4.1117145073700678E-2</v>
      </c>
      <c r="I95" s="122"/>
      <c r="J95" s="122"/>
      <c r="K95" s="180">
        <v>12.864000000000022</v>
      </c>
      <c r="L95" s="180">
        <v>17.664000000000026</v>
      </c>
      <c r="N95" s="124">
        <v>251438.40593910392</v>
      </c>
      <c r="O95" s="220"/>
      <c r="P95" s="188">
        <v>130715.49518890821</v>
      </c>
    </row>
    <row r="96" spans="1:16">
      <c r="A96" s="151">
        <v>1</v>
      </c>
      <c r="B96" s="177">
        <v>6505</v>
      </c>
      <c r="C96" s="123" t="s">
        <v>160</v>
      </c>
      <c r="D96" s="178">
        <v>828.50370922512423</v>
      </c>
      <c r="E96" s="178"/>
      <c r="F96" s="173">
        <v>0.48680000000000001</v>
      </c>
      <c r="G96" s="173">
        <v>0.48510000000000009</v>
      </c>
      <c r="H96" s="165">
        <v>-3.4921939194739737E-3</v>
      </c>
      <c r="I96" s="122"/>
      <c r="J96" s="122"/>
      <c r="K96" s="180">
        <v>2.9760000000000453</v>
      </c>
      <c r="L96" s="180">
        <v>-6.239999999999899</v>
      </c>
      <c r="N96" s="124">
        <v>771661.72674260708</v>
      </c>
      <c r="O96" s="220"/>
      <c r="P96" s="188">
        <v>451494.48822846304</v>
      </c>
    </row>
    <row r="97" spans="1:16">
      <c r="A97" s="151">
        <v>1</v>
      </c>
      <c r="B97" s="177">
        <v>6906</v>
      </c>
      <c r="C97" s="123" t="s">
        <v>161</v>
      </c>
      <c r="D97" s="178">
        <v>17.221230843151194</v>
      </c>
      <c r="E97" s="178"/>
      <c r="F97" s="173">
        <v>0.46920000000000001</v>
      </c>
      <c r="G97" s="173">
        <v>0.55030000000000001</v>
      </c>
      <c r="H97" s="165">
        <v>0.17284739982949704</v>
      </c>
      <c r="I97" s="122"/>
      <c r="J97" s="122"/>
      <c r="K97" s="180">
        <v>77.856000000000009</v>
      </c>
      <c r="L97" s="180">
        <v>77.856000000000009</v>
      </c>
      <c r="N97" s="124">
        <v>18195.539199333314</v>
      </c>
      <c r="O97" s="220"/>
      <c r="P97" s="188">
        <v>16557.940671393317</v>
      </c>
    </row>
    <row r="98" spans="1:16">
      <c r="A98" s="151">
        <v>2</v>
      </c>
      <c r="B98" s="177">
        <v>5300</v>
      </c>
      <c r="C98" s="123" t="s">
        <v>162</v>
      </c>
      <c r="D98" s="178">
        <v>15259.893814156299</v>
      </c>
      <c r="E98" s="178"/>
      <c r="F98" s="173">
        <v>0.36230000000000001</v>
      </c>
      <c r="G98" s="173">
        <v>0.35750000000000004</v>
      </c>
      <c r="H98" s="165">
        <v>-1.3248688931824404E-2</v>
      </c>
      <c r="I98" s="122"/>
      <c r="J98" s="122"/>
      <c r="K98" s="180">
        <v>9.6000000000042718E-2</v>
      </c>
      <c r="L98" s="180">
        <v>-9.311999999999987</v>
      </c>
      <c r="N98" s="124">
        <v>10474391.114036884</v>
      </c>
      <c r="O98" s="220"/>
      <c r="P98" s="188">
        <v>4924487.3713957407</v>
      </c>
    </row>
    <row r="99" spans="1:16">
      <c r="A99" s="151">
        <v>3</v>
      </c>
      <c r="B99" s="177">
        <v>5305</v>
      </c>
      <c r="C99" s="123" t="s">
        <v>163</v>
      </c>
      <c r="D99" s="178">
        <v>5878.5784526087</v>
      </c>
      <c r="E99" s="178"/>
      <c r="F99" s="173">
        <v>0.25839999999999996</v>
      </c>
      <c r="G99" s="173">
        <v>0.27829999999999999</v>
      </c>
      <c r="H99" s="165">
        <v>7.7012383900928905E-2</v>
      </c>
      <c r="I99" s="122"/>
      <c r="J99" s="122"/>
      <c r="K99" s="180">
        <v>6.9120000000000115</v>
      </c>
      <c r="L99" s="180">
        <v>31.296000000000042</v>
      </c>
      <c r="N99" s="124">
        <v>3141136.0960531221</v>
      </c>
      <c r="O99" s="220"/>
      <c r="P99" s="188">
        <v>1090785.7513286595</v>
      </c>
    </row>
    <row r="100" spans="1:16">
      <c r="A100" s="151">
        <v>3</v>
      </c>
      <c r="B100" s="177">
        <v>4906</v>
      </c>
      <c r="C100" s="123" t="s">
        <v>164</v>
      </c>
      <c r="D100" s="178">
        <v>74864.858718927891</v>
      </c>
      <c r="E100" s="178"/>
      <c r="F100" s="173">
        <v>0.3911</v>
      </c>
      <c r="G100" s="173">
        <v>0.42049999999999998</v>
      </c>
      <c r="H100" s="165">
        <v>7.5172590130401451E-2</v>
      </c>
      <c r="I100" s="122"/>
      <c r="J100" s="122"/>
      <c r="K100" s="180">
        <v>8.7359999999999971</v>
      </c>
      <c r="L100" s="180">
        <v>47.711999999999968</v>
      </c>
      <c r="N100" s="124">
        <v>60442892.335313618</v>
      </c>
      <c r="O100" s="220"/>
      <c r="P100" s="188">
        <v>32295478.256851204</v>
      </c>
    </row>
    <row r="101" spans="1:16">
      <c r="A101" s="151">
        <v>3</v>
      </c>
      <c r="B101" s="177">
        <v>6104</v>
      </c>
      <c r="C101" s="123" t="s">
        <v>165</v>
      </c>
      <c r="D101" s="178">
        <v>7580.8958911027576</v>
      </c>
      <c r="E101" s="178"/>
      <c r="F101" s="173">
        <v>0.94809999999999994</v>
      </c>
      <c r="G101" s="173">
        <v>0.98130000000000006</v>
      </c>
      <c r="H101" s="165">
        <v>3.5017403227507682E-2</v>
      </c>
      <c r="I101" s="122"/>
      <c r="J101" s="122"/>
      <c r="K101" s="180">
        <v>6.0480000000000267</v>
      </c>
      <c r="L101" s="180">
        <v>57.696000000000197</v>
      </c>
      <c r="N101" s="124">
        <v>14283135.624843143</v>
      </c>
      <c r="O101" s="220"/>
      <c r="P101" s="188">
        <v>10630710.928130222</v>
      </c>
    </row>
    <row r="102" spans="1:16">
      <c r="A102" s="151">
        <v>4</v>
      </c>
      <c r="B102" s="177">
        <v>4902</v>
      </c>
      <c r="C102" s="123" t="s">
        <v>166</v>
      </c>
      <c r="D102" s="178">
        <v>28692.006188014708</v>
      </c>
      <c r="E102" s="178"/>
      <c r="F102" s="173">
        <v>0.3397</v>
      </c>
      <c r="G102" s="173">
        <v>0.3342</v>
      </c>
      <c r="H102" s="165">
        <v>-1.619075654989699E-2</v>
      </c>
      <c r="I102" s="122"/>
      <c r="J102" s="122"/>
      <c r="K102" s="180">
        <v>-1.2479999999999691</v>
      </c>
      <c r="L102" s="180">
        <v>-9.3120000000000402</v>
      </c>
      <c r="N102" s="124">
        <v>18410627.45862627</v>
      </c>
      <c r="O102" s="220"/>
      <c r="P102" s="188">
        <v>8096103.723689436</v>
      </c>
    </row>
    <row r="103" spans="1:16">
      <c r="A103" s="151">
        <v>4</v>
      </c>
      <c r="B103" s="177">
        <v>5307</v>
      </c>
      <c r="C103" s="123" t="s">
        <v>167</v>
      </c>
      <c r="D103" s="178">
        <v>11933.879873238675</v>
      </c>
      <c r="E103" s="178"/>
      <c r="F103" s="173">
        <v>1.6215999999999999</v>
      </c>
      <c r="G103" s="173">
        <v>1.7137</v>
      </c>
      <c r="H103" s="165">
        <v>5.679575727676367E-2</v>
      </c>
      <c r="I103" s="122"/>
      <c r="J103" s="122"/>
      <c r="K103" s="180">
        <v>27.743999999999982</v>
      </c>
      <c r="L103" s="180">
        <v>149.08800000000016</v>
      </c>
      <c r="N103" s="124">
        <v>39266092.682436705</v>
      </c>
      <c r="O103" s="220"/>
      <c r="P103" s="188">
        <v>31820520.207052961</v>
      </c>
    </row>
    <row r="104" spans="1:16">
      <c r="A104" s="151">
        <v>4</v>
      </c>
      <c r="B104" s="177">
        <v>6905</v>
      </c>
      <c r="C104" s="123" t="s">
        <v>168</v>
      </c>
      <c r="D104" s="178">
        <v>4149.8599932766974</v>
      </c>
      <c r="E104" s="178"/>
      <c r="F104" s="173">
        <v>2.3578999999999999</v>
      </c>
      <c r="G104" s="173">
        <v>2.7115999999999993</v>
      </c>
      <c r="H104" s="165">
        <v>0.15000636159294256</v>
      </c>
      <c r="I104" s="122"/>
      <c r="J104" s="122"/>
      <c r="K104" s="180">
        <v>-74.880000000000067</v>
      </c>
      <c r="L104" s="180">
        <v>753.98399999999901</v>
      </c>
      <c r="N104" s="124">
        <v>21605299.886916652</v>
      </c>
      <c r="O104" s="220"/>
      <c r="P104" s="188">
        <v>18188218.851364762</v>
      </c>
    </row>
    <row r="105" spans="1:16">
      <c r="A105" s="151">
        <v>5</v>
      </c>
      <c r="B105" s="177">
        <v>803</v>
      </c>
      <c r="C105" s="123" t="s">
        <v>169</v>
      </c>
      <c r="D105" s="178">
        <v>5635.4940727961057</v>
      </c>
      <c r="E105" s="178"/>
      <c r="F105" s="173">
        <v>1.3556000000000001</v>
      </c>
      <c r="G105" s="173">
        <v>1.4450000000000001</v>
      </c>
      <c r="H105" s="165">
        <v>6.5948657421068146E-2</v>
      </c>
      <c r="I105" s="122"/>
      <c r="J105" s="122"/>
      <c r="K105" s="180">
        <v>11.616</v>
      </c>
      <c r="L105" s="180">
        <v>160.03199999999987</v>
      </c>
      <c r="N105" s="124">
        <v>15635114.755565517</v>
      </c>
      <c r="O105" s="220"/>
      <c r="P105" s="188">
        <v>12411305.575048583</v>
      </c>
    </row>
    <row r="106" spans="1:16">
      <c r="A106" s="151">
        <v>5</v>
      </c>
      <c r="B106" s="177">
        <v>7103</v>
      </c>
      <c r="C106" s="123" t="s">
        <v>170</v>
      </c>
      <c r="D106" s="178">
        <v>5663.2671340123188</v>
      </c>
      <c r="E106" s="178"/>
      <c r="F106" s="173">
        <v>2.3666999999999998</v>
      </c>
      <c r="G106" s="173">
        <v>2.6316999999999999</v>
      </c>
      <c r="H106" s="165">
        <v>0.11197025394008531</v>
      </c>
      <c r="I106" s="122"/>
      <c r="J106" s="122"/>
      <c r="K106" s="180">
        <v>60.672000000000139</v>
      </c>
      <c r="L106" s="180">
        <v>448.1280000000001</v>
      </c>
      <c r="N106" s="124">
        <v>28615718.623834021</v>
      </c>
      <c r="O106" s="220"/>
      <c r="P106" s="188">
        <v>24071226.740716241</v>
      </c>
    </row>
    <row r="107" spans="1:16">
      <c r="A107" s="151">
        <v>5</v>
      </c>
      <c r="B107" s="177">
        <v>7201</v>
      </c>
      <c r="C107" s="123" t="s">
        <v>171</v>
      </c>
      <c r="D107" s="178">
        <v>3479.0943201424252</v>
      </c>
      <c r="E107" s="178"/>
      <c r="F107" s="173">
        <v>3.7667000000000002</v>
      </c>
      <c r="G107" s="173">
        <v>4.1713000000000005</v>
      </c>
      <c r="H107" s="165">
        <v>0.10741497862850768</v>
      </c>
      <c r="I107" s="122"/>
      <c r="J107" s="122"/>
      <c r="K107" s="180">
        <v>93.311999999999841</v>
      </c>
      <c r="L107" s="180">
        <v>683.52000000000066</v>
      </c>
      <c r="N107" s="124">
        <v>27863704.584211394</v>
      </c>
      <c r="O107" s="220"/>
      <c r="P107" s="188">
        <v>24039938.33806527</v>
      </c>
    </row>
    <row r="108" spans="1:16">
      <c r="A108" s="151">
        <v>6</v>
      </c>
      <c r="B108" s="177">
        <v>1501</v>
      </c>
      <c r="C108" s="123" t="s">
        <v>172</v>
      </c>
      <c r="D108" s="178">
        <v>7842.1718327555573</v>
      </c>
      <c r="E108" s="178"/>
      <c r="F108" s="173">
        <v>1.8434000000000001</v>
      </c>
      <c r="G108" s="173">
        <v>1.9229000000000001</v>
      </c>
      <c r="H108" s="165">
        <v>4.3126830856026865E-2</v>
      </c>
      <c r="I108" s="122"/>
      <c r="J108" s="122"/>
      <c r="K108" s="180">
        <v>24.192000000000107</v>
      </c>
      <c r="L108" s="180">
        <v>128.44799999999969</v>
      </c>
      <c r="N108" s="124">
        <v>28953047.457034867</v>
      </c>
      <c r="O108" s="220"/>
      <c r="P108" s="188">
        <v>23745293.271188155</v>
      </c>
    </row>
    <row r="109" spans="1:16">
      <c r="A109" s="151">
        <v>6</v>
      </c>
      <c r="B109" s="177">
        <v>6904</v>
      </c>
      <c r="C109" s="123" t="s">
        <v>173</v>
      </c>
      <c r="D109" s="178">
        <v>3299.8121726388786</v>
      </c>
      <c r="E109" s="178"/>
      <c r="F109" s="173">
        <v>3.0200999999999993</v>
      </c>
      <c r="G109" s="173">
        <v>3.4730999999999996</v>
      </c>
      <c r="H109" s="165">
        <v>0.14999503327704389</v>
      </c>
      <c r="I109" s="122"/>
      <c r="J109" s="122"/>
      <c r="K109" s="180">
        <v>-9.4079999999999231</v>
      </c>
      <c r="L109" s="180">
        <v>879.16800000000046</v>
      </c>
      <c r="N109" s="124">
        <v>22004309.101040807</v>
      </c>
      <c r="O109" s="220"/>
      <c r="P109" s="188">
        <v>18807991.709414631</v>
      </c>
    </row>
    <row r="110" spans="1:16">
      <c r="B110" s="177"/>
      <c r="C110" s="233" t="s">
        <v>174</v>
      </c>
      <c r="D110" s="178">
        <v>0</v>
      </c>
      <c r="E110" s="178"/>
      <c r="F110" s="173">
        <v>2.8774999999999995</v>
      </c>
      <c r="G110" s="173">
        <v>3.3090999999999999</v>
      </c>
      <c r="H110" s="165">
        <v>0.14999131190269344</v>
      </c>
      <c r="I110" s="122"/>
      <c r="J110" s="122"/>
      <c r="K110" s="180">
        <v>-8.5439999999999117</v>
      </c>
      <c r="L110" s="180">
        <v>837.21600000000069</v>
      </c>
      <c r="N110" s="124">
        <v>0</v>
      </c>
      <c r="O110" s="220"/>
      <c r="P110" s="188">
        <v>0</v>
      </c>
    </row>
    <row r="111" spans="1:16">
      <c r="B111" s="177"/>
      <c r="C111" s="233" t="s">
        <v>175</v>
      </c>
      <c r="D111" s="178">
        <v>3914.9731355643144</v>
      </c>
      <c r="E111" s="178"/>
      <c r="F111" s="173">
        <v>2.7347999999999999</v>
      </c>
      <c r="G111" s="173">
        <v>3.1449999999999996</v>
      </c>
      <c r="H111" s="165">
        <v>0.14999268685095801</v>
      </c>
      <c r="I111" s="122"/>
      <c r="J111" s="122"/>
      <c r="K111" s="180">
        <v>-7.6799999999999002</v>
      </c>
      <c r="L111" s="180">
        <v>795.26399999999933</v>
      </c>
      <c r="N111" s="124">
        <v>23640173.781791553</v>
      </c>
      <c r="O111" s="220"/>
      <c r="P111" s="188">
        <v>20097312.265607763</v>
      </c>
    </row>
    <row r="112" spans="1:16">
      <c r="A112" s="151">
        <v>6</v>
      </c>
      <c r="B112" s="151">
        <v>7400</v>
      </c>
      <c r="C112" s="123" t="s">
        <v>176</v>
      </c>
      <c r="D112" s="178">
        <v>0</v>
      </c>
      <c r="E112" s="178"/>
      <c r="F112" s="173">
        <v>5.7730000000000006</v>
      </c>
      <c r="G112" s="173">
        <v>6.9123999999999999</v>
      </c>
      <c r="H112" s="165">
        <v>0.19736705352503026</v>
      </c>
      <c r="I112" s="122"/>
      <c r="J112" s="122"/>
      <c r="K112" s="180">
        <v>236.54400000000015</v>
      </c>
      <c r="L112" s="180">
        <v>1951.1039999999987</v>
      </c>
      <c r="N112" s="124">
        <v>0</v>
      </c>
      <c r="O112" s="220"/>
      <c r="P112" s="188">
        <v>0</v>
      </c>
    </row>
    <row r="113" spans="1:16" ht="15">
      <c r="A113" s="151">
        <v>7</v>
      </c>
      <c r="B113" s="177">
        <v>7200</v>
      </c>
      <c r="C113" s="123" t="s">
        <v>177</v>
      </c>
      <c r="D113" s="178">
        <v>1979.2124669257471</v>
      </c>
      <c r="E113" s="178"/>
      <c r="F113" s="173">
        <v>5.0417999999999994</v>
      </c>
      <c r="G113" s="173">
        <v>6.033100000000001</v>
      </c>
      <c r="H113" s="165">
        <v>0.19661628783371055</v>
      </c>
      <c r="I113" s="126"/>
      <c r="J113" s="183"/>
      <c r="K113" s="180">
        <v>206.30400000000009</v>
      </c>
      <c r="L113" s="180">
        <v>1696.9920000000029</v>
      </c>
      <c r="N113" s="124">
        <v>22926310.529682677</v>
      </c>
      <c r="O113" s="220"/>
      <c r="P113" s="188">
        <v>20030582.720664643</v>
      </c>
    </row>
    <row r="114" spans="1:16" ht="15">
      <c r="A114" s="151">
        <v>8</v>
      </c>
      <c r="B114" s="177">
        <v>4201</v>
      </c>
      <c r="C114" s="123" t="s">
        <v>178</v>
      </c>
      <c r="D114" s="178">
        <v>932.27937002595661</v>
      </c>
      <c r="E114" s="178"/>
      <c r="F114" s="173">
        <v>1.9127000000000001</v>
      </c>
      <c r="G114" s="173">
        <v>1.9801000000000002</v>
      </c>
      <c r="H114" s="165">
        <v>3.52381450305852E-2</v>
      </c>
      <c r="I114" s="126"/>
      <c r="J114" s="183"/>
      <c r="K114" s="180">
        <v>16.991999999999994</v>
      </c>
      <c r="L114" s="180">
        <v>112.41600000000025</v>
      </c>
      <c r="N114" s="124">
        <v>3544332.250729722</v>
      </c>
      <c r="O114" s="220"/>
      <c r="P114" s="188">
        <v>2911783.2339669969</v>
      </c>
    </row>
    <row r="115" spans="1:16" ht="15">
      <c r="B115" s="177"/>
      <c r="D115" s="178"/>
      <c r="E115" s="178"/>
      <c r="F115" s="173"/>
      <c r="G115" s="173"/>
      <c r="H115" s="165"/>
      <c r="I115" s="126"/>
      <c r="J115" s="179"/>
      <c r="K115" s="180"/>
      <c r="L115" s="180"/>
      <c r="N115" s="232"/>
      <c r="O115" s="220"/>
      <c r="P115" s="232"/>
    </row>
    <row r="116" spans="1:16" ht="15">
      <c r="A116" s="167">
        <v>5</v>
      </c>
      <c r="B116" s="175" t="s">
        <v>179</v>
      </c>
      <c r="C116" s="176"/>
      <c r="D116" s="169">
        <v>77130.771538464091</v>
      </c>
      <c r="E116" s="169"/>
      <c r="F116" s="170">
        <v>2.2314245424663861</v>
      </c>
      <c r="G116" s="170">
        <v>2.3285216056427798</v>
      </c>
      <c r="H116" s="212">
        <v>4.3513487159674513E-2</v>
      </c>
      <c r="I116" s="122"/>
      <c r="J116" s="122"/>
      <c r="K116" s="172">
        <v>34.689859993365793</v>
      </c>
      <c r="L116" s="172">
        <v>151.73650130531033</v>
      </c>
      <c r="M116" s="221"/>
      <c r="N116" s="231">
        <v>344833282.5354448</v>
      </c>
      <c r="O116" s="219"/>
      <c r="P116" s="231">
        <v>287718895.46256697</v>
      </c>
    </row>
    <row r="117" spans="1:16">
      <c r="B117" s="177"/>
      <c r="D117" s="178"/>
      <c r="E117" s="178"/>
      <c r="F117" s="173"/>
      <c r="G117" s="173"/>
      <c r="H117" s="165"/>
      <c r="I117" s="122"/>
      <c r="J117" s="122"/>
      <c r="K117" s="180"/>
      <c r="L117" s="180"/>
      <c r="N117" s="232"/>
      <c r="O117" s="220"/>
      <c r="P117" s="232"/>
    </row>
    <row r="118" spans="1:16">
      <c r="A118" s="151">
        <v>2</v>
      </c>
      <c r="B118" s="177">
        <v>6801</v>
      </c>
      <c r="C118" s="123" t="s">
        <v>180</v>
      </c>
      <c r="D118" s="178">
        <v>2396.3065602930869</v>
      </c>
      <c r="E118" s="178"/>
      <c r="F118" s="173">
        <v>1.5302999999999998</v>
      </c>
      <c r="G118" s="173">
        <v>1.5725</v>
      </c>
      <c r="H118" s="165">
        <v>2.7576292230281796E-2</v>
      </c>
      <c r="I118" s="122"/>
      <c r="J118" s="122"/>
      <c r="K118" s="180">
        <v>11.808000000000085</v>
      </c>
      <c r="L118" s="180">
        <v>69.216000000000378</v>
      </c>
      <c r="N118" s="124">
        <v>7234928.7668368882</v>
      </c>
      <c r="O118" s="220"/>
      <c r="P118" s="188">
        <v>5798755.1486695539</v>
      </c>
    </row>
    <row r="119" spans="1:16">
      <c r="A119" s="151">
        <v>2</v>
      </c>
      <c r="B119" s="177">
        <v>2103</v>
      </c>
      <c r="C119" s="123" t="s">
        <v>181</v>
      </c>
      <c r="D119" s="178">
        <v>11614.743532063381</v>
      </c>
      <c r="E119" s="178"/>
      <c r="F119" s="173">
        <v>3.1013000000000002</v>
      </c>
      <c r="G119" s="173">
        <v>3.3629000000000002</v>
      </c>
      <c r="H119" s="165">
        <v>8.4351723470802664E-2</v>
      </c>
      <c r="I119" s="122"/>
      <c r="J119" s="122"/>
      <c r="K119" s="180">
        <v>85.24799999999999</v>
      </c>
      <c r="L119" s="180">
        <v>417.02400000000011</v>
      </c>
      <c r="N119" s="124">
        <v>74993704.366033807</v>
      </c>
      <c r="O119" s="220"/>
      <c r="P119" s="188">
        <v>64112559.185609348</v>
      </c>
    </row>
    <row r="120" spans="1:16">
      <c r="A120" s="151">
        <v>3</v>
      </c>
      <c r="B120" s="177">
        <v>2008</v>
      </c>
      <c r="C120" s="123" t="s">
        <v>182</v>
      </c>
      <c r="D120" s="178">
        <v>4.1058231727129622</v>
      </c>
      <c r="E120" s="178"/>
      <c r="F120" s="173">
        <v>0.79780000000000006</v>
      </c>
      <c r="G120" s="173">
        <v>0.69310000000000005</v>
      </c>
      <c r="H120" s="165">
        <v>-0.13123589872148411</v>
      </c>
      <c r="I120" s="122"/>
      <c r="J120" s="122"/>
      <c r="K120" s="180">
        <v>-43.968000000000004</v>
      </c>
      <c r="L120" s="180">
        <v>-157.05600000000004</v>
      </c>
      <c r="N120" s="124">
        <v>5463.83239873412</v>
      </c>
      <c r="O120" s="220"/>
      <c r="P120" s="188">
        <v>3710.2346647367058</v>
      </c>
    </row>
    <row r="121" spans="1:16">
      <c r="A121" s="151">
        <v>3</v>
      </c>
      <c r="B121" s="177">
        <v>6804</v>
      </c>
      <c r="C121" s="123" t="s">
        <v>183</v>
      </c>
      <c r="D121" s="178">
        <v>4761.9883268668164</v>
      </c>
      <c r="E121" s="178"/>
      <c r="F121" s="173">
        <v>0.71110000000000007</v>
      </c>
      <c r="G121" s="173">
        <v>0.75960000000000005</v>
      </c>
      <c r="H121" s="165">
        <v>6.820419069047956E-2</v>
      </c>
      <c r="I121" s="122"/>
      <c r="J121" s="122"/>
      <c r="K121" s="180">
        <v>12.672000000000043</v>
      </c>
      <c r="L121" s="180">
        <v>80.447999999999936</v>
      </c>
      <c r="N121" s="124">
        <v>6945036.1595290257</v>
      </c>
      <c r="O121" s="220"/>
      <c r="P121" s="188">
        <v>4850645.1207410917</v>
      </c>
    </row>
    <row r="122" spans="1:16">
      <c r="A122" s="151">
        <v>3</v>
      </c>
      <c r="B122" s="177">
        <v>1407</v>
      </c>
      <c r="C122" s="123" t="s">
        <v>184</v>
      </c>
      <c r="D122" s="178">
        <v>1384.3176415624428</v>
      </c>
      <c r="E122" s="178"/>
      <c r="F122" s="173">
        <v>1.4247000000000001</v>
      </c>
      <c r="G122" s="173">
        <v>1.5077</v>
      </c>
      <c r="H122" s="165">
        <v>5.8257878851688094E-2</v>
      </c>
      <c r="I122" s="122"/>
      <c r="J122" s="122"/>
      <c r="K122" s="180">
        <v>33.120000000000033</v>
      </c>
      <c r="L122" s="180">
        <v>126.2399999999999</v>
      </c>
      <c r="N122" s="124">
        <v>4007300.5597126945</v>
      </c>
      <c r="O122" s="220"/>
      <c r="P122" s="188">
        <v>3200638.9572910434</v>
      </c>
    </row>
    <row r="123" spans="1:16">
      <c r="A123" s="151">
        <v>3</v>
      </c>
      <c r="B123" s="177">
        <v>2102</v>
      </c>
      <c r="C123" s="123" t="s">
        <v>185</v>
      </c>
      <c r="D123" s="178">
        <v>6269.6762881186132</v>
      </c>
      <c r="E123" s="178"/>
      <c r="F123" s="173">
        <v>1.5583</v>
      </c>
      <c r="G123" s="173">
        <v>1.6418000000000001</v>
      </c>
      <c r="H123" s="165">
        <v>5.3584033883077753E-2</v>
      </c>
      <c r="I123" s="122"/>
      <c r="J123" s="122"/>
      <c r="K123" s="180">
        <v>33.312000000000062</v>
      </c>
      <c r="L123" s="180">
        <v>127.00800000000018</v>
      </c>
      <c r="N123" s="124">
        <v>19763624.697279628</v>
      </c>
      <c r="O123" s="220"/>
      <c r="P123" s="188">
        <v>15961624.782086486</v>
      </c>
    </row>
    <row r="124" spans="1:16">
      <c r="A124" s="151">
        <v>3</v>
      </c>
      <c r="B124" s="177">
        <v>2105</v>
      </c>
      <c r="C124" s="123" t="s">
        <v>186</v>
      </c>
      <c r="D124" s="178">
        <v>3753.8719009702545</v>
      </c>
      <c r="E124" s="178"/>
      <c r="F124" s="173">
        <v>1.5605</v>
      </c>
      <c r="G124" s="173">
        <v>1.7221</v>
      </c>
      <c r="H124" s="165">
        <v>0.10355655238705541</v>
      </c>
      <c r="I124" s="122"/>
      <c r="J124" s="122"/>
      <c r="K124" s="180">
        <v>45.11999999999999</v>
      </c>
      <c r="L124" s="180">
        <v>265.15199999999993</v>
      </c>
      <c r="N124" s="124">
        <v>12411922.177268881</v>
      </c>
      <c r="O124" s="220"/>
      <c r="P124" s="188">
        <v>10069016.005548051</v>
      </c>
    </row>
    <row r="125" spans="1:16">
      <c r="A125" s="151">
        <v>3</v>
      </c>
      <c r="B125" s="177">
        <v>1404</v>
      </c>
      <c r="C125" s="123" t="s">
        <v>187</v>
      </c>
      <c r="D125" s="178">
        <v>849.05363353111352</v>
      </c>
      <c r="E125" s="178"/>
      <c r="F125" s="173">
        <v>1.6294999999999999</v>
      </c>
      <c r="G125" s="173">
        <v>1.8151999999999997</v>
      </c>
      <c r="H125" s="165">
        <v>0.11396133783369122</v>
      </c>
      <c r="I125" s="122"/>
      <c r="J125" s="122"/>
      <c r="K125" s="180">
        <v>77.664000000000073</v>
      </c>
      <c r="L125" s="180">
        <v>278.87999999999943</v>
      </c>
      <c r="N125" s="124">
        <v>2959108.1387244998</v>
      </c>
      <c r="O125" s="220"/>
      <c r="P125" s="188">
        <v>2416715.2890064102</v>
      </c>
    </row>
    <row r="126" spans="1:16">
      <c r="A126" s="151">
        <v>3</v>
      </c>
      <c r="B126" s="177">
        <v>6907</v>
      </c>
      <c r="C126" s="123" t="s">
        <v>188</v>
      </c>
      <c r="D126" s="178">
        <v>1764.1305937403463</v>
      </c>
      <c r="E126" s="178"/>
      <c r="F126" s="173">
        <v>1.857</v>
      </c>
      <c r="G126" s="173">
        <v>1.9358000000000002</v>
      </c>
      <c r="H126" s="165">
        <v>4.2434033387183767E-2</v>
      </c>
      <c r="I126" s="122"/>
      <c r="J126" s="122"/>
      <c r="K126" s="180">
        <v>32.256000000000071</v>
      </c>
      <c r="L126" s="180">
        <v>119.04000000000032</v>
      </c>
      <c r="N126" s="124">
        <v>6556807.6864561206</v>
      </c>
      <c r="O126" s="220"/>
      <c r="P126" s="188">
        <v>5389998.7277550846</v>
      </c>
    </row>
    <row r="127" spans="1:16">
      <c r="A127" s="151">
        <v>3</v>
      </c>
      <c r="B127" s="177">
        <v>6802</v>
      </c>
      <c r="C127" s="123" t="s">
        <v>189</v>
      </c>
      <c r="D127" s="178">
        <v>2954.242542533194</v>
      </c>
      <c r="E127" s="178"/>
      <c r="F127" s="173">
        <v>1.9387000000000001</v>
      </c>
      <c r="G127" s="173">
        <v>2.2391999999999999</v>
      </c>
      <c r="H127" s="165">
        <v>0.15500077371434462</v>
      </c>
      <c r="I127" s="122"/>
      <c r="J127" s="122"/>
      <c r="K127" s="180">
        <v>85.24799999999999</v>
      </c>
      <c r="L127" s="180">
        <v>491.71199999999959</v>
      </c>
      <c r="N127" s="124">
        <v>12701068.610381428</v>
      </c>
      <c r="O127" s="220"/>
      <c r="P127" s="188">
        <v>10564870.480918689</v>
      </c>
    </row>
    <row r="128" spans="1:16">
      <c r="A128" s="151">
        <v>4</v>
      </c>
      <c r="B128" s="177">
        <v>4404</v>
      </c>
      <c r="C128" s="123" t="s">
        <v>190</v>
      </c>
      <c r="D128" s="178">
        <v>1841.3617441741201</v>
      </c>
      <c r="E128" s="178"/>
      <c r="F128" s="173">
        <v>1.177</v>
      </c>
      <c r="G128" s="173">
        <v>1.3452999999999999</v>
      </c>
      <c r="H128" s="165">
        <v>0.14299065420560741</v>
      </c>
      <c r="I128" s="122"/>
      <c r="J128" s="122"/>
      <c r="K128" s="180">
        <v>57.695999999999984</v>
      </c>
      <c r="L128" s="180">
        <v>265.43999999999983</v>
      </c>
      <c r="N128" s="124">
        <v>4756193.192519892</v>
      </c>
      <c r="O128" s="220"/>
      <c r="P128" s="188">
        <v>3741635.2794466498</v>
      </c>
    </row>
    <row r="129" spans="1:16">
      <c r="A129" s="151">
        <v>4</v>
      </c>
      <c r="B129" s="177">
        <v>1405</v>
      </c>
      <c r="C129" s="123" t="s">
        <v>191</v>
      </c>
      <c r="D129" s="178">
        <v>1960.6457582470093</v>
      </c>
      <c r="E129" s="178"/>
      <c r="F129" s="173">
        <v>1.6208</v>
      </c>
      <c r="G129" s="173">
        <v>1.7493000000000001</v>
      </c>
      <c r="H129" s="165">
        <v>7.9281836130306038E-2</v>
      </c>
      <c r="I129" s="122"/>
      <c r="J129" s="122"/>
      <c r="K129" s="180">
        <v>28.608000000000153</v>
      </c>
      <c r="L129" s="180">
        <v>218.11199999999997</v>
      </c>
      <c r="N129" s="124">
        <v>6585134.6398108676</v>
      </c>
      <c r="O129" s="220"/>
      <c r="P129" s="188">
        <v>5352905.4840412159</v>
      </c>
    </row>
    <row r="130" spans="1:16">
      <c r="A130" s="151">
        <v>5</v>
      </c>
      <c r="B130" s="177">
        <v>1401</v>
      </c>
      <c r="C130" s="123" t="s">
        <v>192</v>
      </c>
      <c r="D130" s="178">
        <v>2571.2325498984728</v>
      </c>
      <c r="E130" s="178"/>
      <c r="F130" s="173">
        <v>0.79049999999999998</v>
      </c>
      <c r="G130" s="173">
        <v>0.87020000000000008</v>
      </c>
      <c r="H130" s="165">
        <v>0.10082226438962705</v>
      </c>
      <c r="I130" s="122"/>
      <c r="J130" s="122"/>
      <c r="K130" s="180">
        <v>25.536000000000065</v>
      </c>
      <c r="L130" s="180">
        <v>127.48800000000014</v>
      </c>
      <c r="N130" s="124">
        <v>4295974.2046495704</v>
      </c>
      <c r="O130" s="220"/>
      <c r="P130" s="188">
        <v>3114171.546751787</v>
      </c>
    </row>
    <row r="131" spans="1:16">
      <c r="A131" s="151">
        <v>5</v>
      </c>
      <c r="B131" s="177">
        <v>1101</v>
      </c>
      <c r="C131" s="123" t="s">
        <v>193</v>
      </c>
      <c r="D131" s="178">
        <v>14853.629843847904</v>
      </c>
      <c r="E131" s="178"/>
      <c r="F131" s="173">
        <v>2.3874000000000004</v>
      </c>
      <c r="G131" s="173">
        <v>2.4628999999999999</v>
      </c>
      <c r="H131" s="165">
        <v>3.162436122978951E-2</v>
      </c>
      <c r="I131" s="122"/>
      <c r="J131" s="122"/>
      <c r="K131" s="180">
        <v>29.18400000000009</v>
      </c>
      <c r="L131" s="180">
        <v>115.77599999999887</v>
      </c>
      <c r="N131" s="124">
        <v>70239369.489432976</v>
      </c>
      <c r="O131" s="220"/>
      <c r="P131" s="188">
        <v>58864920.811684601</v>
      </c>
    </row>
    <row r="132" spans="1:16">
      <c r="A132" s="151">
        <v>6</v>
      </c>
      <c r="B132" s="177">
        <v>1105</v>
      </c>
      <c r="C132" s="123" t="s">
        <v>194</v>
      </c>
      <c r="D132" s="178">
        <v>1681.5032139032612</v>
      </c>
      <c r="E132" s="178"/>
      <c r="F132" s="173">
        <v>1.7445000000000002</v>
      </c>
      <c r="G132" s="173">
        <v>1.7074</v>
      </c>
      <c r="H132" s="165">
        <v>-2.1266838635712326E-2</v>
      </c>
      <c r="I132" s="122"/>
      <c r="J132" s="122"/>
      <c r="K132" s="180">
        <v>0</v>
      </c>
      <c r="L132" s="180">
        <v>-71.232000000000255</v>
      </c>
      <c r="N132" s="124">
        <v>5512317.287843382</v>
      </c>
      <c r="O132" s="220"/>
      <c r="P132" s="188">
        <v>4466523.4480289025</v>
      </c>
    </row>
    <row r="133" spans="1:16">
      <c r="A133" s="151">
        <v>6</v>
      </c>
      <c r="B133" s="177">
        <v>2002</v>
      </c>
      <c r="C133" s="123" t="s">
        <v>195</v>
      </c>
      <c r="D133" s="178">
        <v>2823.7424269162157</v>
      </c>
      <c r="E133" s="178"/>
      <c r="F133" s="173">
        <v>1.6620999999999999</v>
      </c>
      <c r="G133" s="173">
        <v>1.7287000000000001</v>
      </c>
      <c r="H133" s="165">
        <v>4.0069791227964835E-2</v>
      </c>
      <c r="I133" s="122"/>
      <c r="J133" s="122"/>
      <c r="K133" s="180">
        <v>11.808000000000032</v>
      </c>
      <c r="L133" s="180">
        <v>116.06400000000038</v>
      </c>
      <c r="N133" s="124">
        <v>9372294.7841473203</v>
      </c>
      <c r="O133" s="220"/>
      <c r="P133" s="188">
        <v>7607183.7844541231</v>
      </c>
    </row>
    <row r="134" spans="1:16">
      <c r="A134" s="151">
        <v>6</v>
      </c>
      <c r="B134" s="177">
        <v>4305</v>
      </c>
      <c r="C134" s="123" t="s">
        <v>196</v>
      </c>
      <c r="D134" s="178">
        <v>2082.0995898115921</v>
      </c>
      <c r="E134" s="178"/>
      <c r="F134" s="173">
        <v>2.3883999999999999</v>
      </c>
      <c r="G134" s="173">
        <v>2.6991999999999998</v>
      </c>
      <c r="H134" s="165">
        <v>0.13012895662368118</v>
      </c>
      <c r="I134" s="122"/>
      <c r="J134" s="122"/>
      <c r="K134" s="180">
        <v>76.608000000000089</v>
      </c>
      <c r="L134" s="180">
        <v>520.12799999999982</v>
      </c>
      <c r="N134" s="124">
        <v>10790406.168613343</v>
      </c>
      <c r="O134" s="220"/>
      <c r="P134" s="188">
        <v>9097521.2838196903</v>
      </c>
    </row>
    <row r="135" spans="1:16">
      <c r="A135" s="151">
        <v>7</v>
      </c>
      <c r="B135" s="177">
        <v>2007</v>
      </c>
      <c r="C135" s="123" t="s">
        <v>197</v>
      </c>
      <c r="D135" s="178">
        <v>588.13259404636779</v>
      </c>
      <c r="E135" s="178"/>
      <c r="F135" s="173">
        <v>1.5871999999999999</v>
      </c>
      <c r="G135" s="173">
        <v>1.6094999999999999</v>
      </c>
      <c r="H135" s="165">
        <v>1.4049899193548487E-2</v>
      </c>
      <c r="I135" s="122"/>
      <c r="J135" s="122"/>
      <c r="K135" s="180">
        <v>-7.0079999999999742</v>
      </c>
      <c r="L135" s="180">
        <v>49.823999999999948</v>
      </c>
      <c r="N135" s="124">
        <v>1817470.8674258476</v>
      </c>
      <c r="O135" s="220"/>
      <c r="P135" s="188">
        <v>1463692.4561918939</v>
      </c>
    </row>
    <row r="136" spans="1:16">
      <c r="A136" s="151">
        <v>7</v>
      </c>
      <c r="B136" s="177">
        <v>1109</v>
      </c>
      <c r="C136" s="123" t="s">
        <v>198</v>
      </c>
      <c r="D136" s="178">
        <v>931.04903819110484</v>
      </c>
      <c r="E136" s="178"/>
      <c r="F136" s="173">
        <v>4.1013000000000002</v>
      </c>
      <c r="G136" s="173">
        <v>4.2389999999999999</v>
      </c>
      <c r="H136" s="165">
        <v>3.3574720210664877E-2</v>
      </c>
      <c r="I136" s="122"/>
      <c r="J136" s="122"/>
      <c r="K136" s="180">
        <v>36.768000000000001</v>
      </c>
      <c r="L136" s="180">
        <v>227.61599999999945</v>
      </c>
      <c r="N136" s="124">
        <v>7577696.3959528189</v>
      </c>
      <c r="O136" s="220"/>
      <c r="P136" s="188">
        <v>6547095.7214343231</v>
      </c>
    </row>
    <row r="137" spans="1:16" ht="13.5" customHeight="1">
      <c r="A137" s="151">
        <v>8</v>
      </c>
      <c r="B137" s="177">
        <v>1102</v>
      </c>
      <c r="C137" s="123" t="s">
        <v>199</v>
      </c>
      <c r="D137" s="178">
        <v>11175.249734237621</v>
      </c>
      <c r="E137" s="178"/>
      <c r="F137" s="173">
        <v>3.5116000000000005</v>
      </c>
      <c r="G137" s="173">
        <v>3.4071999999999996</v>
      </c>
      <c r="H137" s="165">
        <v>-2.973003758970294E-2</v>
      </c>
      <c r="I137" s="126"/>
      <c r="J137" s="179"/>
      <c r="K137" s="180">
        <v>-8.1600000000000605</v>
      </c>
      <c r="L137" s="180">
        <v>-192.28800000000174</v>
      </c>
      <c r="N137" s="124">
        <v>73106516.917429283</v>
      </c>
      <c r="O137" s="220"/>
      <c r="P137" s="188">
        <v>62473458.115577646</v>
      </c>
    </row>
    <row r="138" spans="1:16" ht="15">
      <c r="A138" s="151">
        <v>9</v>
      </c>
      <c r="B138" s="177">
        <v>6803</v>
      </c>
      <c r="C138" s="123" t="s">
        <v>200</v>
      </c>
      <c r="D138" s="178">
        <v>813.20573954274982</v>
      </c>
      <c r="E138" s="178"/>
      <c r="F138" s="173">
        <v>1.3173000000000001</v>
      </c>
      <c r="G138" s="173">
        <v>1.4088000000000001</v>
      </c>
      <c r="H138" s="165">
        <v>6.9460259621954012E-2</v>
      </c>
      <c r="I138" s="126"/>
      <c r="J138" s="183"/>
      <c r="K138" s="180">
        <v>16.031999999999968</v>
      </c>
      <c r="L138" s="180">
        <v>159.64799999999985</v>
      </c>
      <c r="N138" s="124">
        <v>2199636.9520662259</v>
      </c>
      <c r="O138" s="220"/>
      <c r="P138" s="188">
        <v>1737252.5924014412</v>
      </c>
    </row>
    <row r="139" spans="1:16">
      <c r="A139" s="151">
        <v>9</v>
      </c>
      <c r="B139" s="177">
        <v>6903</v>
      </c>
      <c r="C139" s="123" t="s">
        <v>201</v>
      </c>
      <c r="D139" s="178">
        <v>56.482462795693664</v>
      </c>
      <c r="E139" s="178"/>
      <c r="F139" s="173">
        <v>9.5947000000000013</v>
      </c>
      <c r="G139" s="173">
        <v>9.2332000000000001</v>
      </c>
      <c r="H139" s="165">
        <v>-3.7677050871835593E-2</v>
      </c>
      <c r="I139" s="122"/>
      <c r="J139" s="179"/>
      <c r="K139" s="180">
        <v>-141.40800000000019</v>
      </c>
      <c r="L139" s="180">
        <v>-552.6720000000023</v>
      </c>
      <c r="N139" s="124">
        <v>1001306.6409315815</v>
      </c>
      <c r="O139" s="220"/>
      <c r="P139" s="188">
        <v>884001.00644416607</v>
      </c>
    </row>
    <row r="140" spans="1:16">
      <c r="B140" s="177"/>
      <c r="D140" s="178"/>
      <c r="E140" s="178"/>
      <c r="F140" s="173"/>
      <c r="G140" s="173"/>
      <c r="H140" s="165"/>
      <c r="I140" s="122"/>
      <c r="J140" s="122"/>
      <c r="K140" s="180"/>
      <c r="L140" s="180"/>
      <c r="N140" s="232"/>
      <c r="O140" s="220"/>
      <c r="P140" s="232"/>
    </row>
    <row r="141" spans="1:16" ht="15">
      <c r="A141" s="167">
        <v>9</v>
      </c>
      <c r="B141" s="175" t="s">
        <v>202</v>
      </c>
      <c r="D141" s="169">
        <v>57556.844798592479</v>
      </c>
      <c r="E141" s="169"/>
      <c r="F141" s="170">
        <v>1.5652804441162629</v>
      </c>
      <c r="G141" s="170">
        <v>1.6119612348423713</v>
      </c>
      <c r="H141" s="212">
        <v>2.9822637152068898E-2</v>
      </c>
      <c r="I141" s="122"/>
      <c r="J141" s="122"/>
      <c r="K141" s="172">
        <v>15.046408932024582</v>
      </c>
      <c r="L141" s="172">
        <v>74.580709262103795</v>
      </c>
      <c r="M141" s="221"/>
      <c r="N141" s="231">
        <v>178136453.02112612</v>
      </c>
      <c r="O141" s="219"/>
      <c r="P141" s="231">
        <v>143359634.42476949</v>
      </c>
    </row>
    <row r="142" spans="1:16">
      <c r="B142" s="177"/>
      <c r="D142" s="178"/>
      <c r="E142" s="178"/>
      <c r="F142" s="173"/>
      <c r="G142" s="173"/>
      <c r="H142" s="165"/>
      <c r="I142" s="122"/>
      <c r="J142" s="122"/>
      <c r="K142" s="180"/>
      <c r="L142" s="180"/>
      <c r="N142" s="232"/>
      <c r="O142" s="220"/>
      <c r="P142" s="232"/>
    </row>
    <row r="143" spans="1:16">
      <c r="A143" s="151">
        <v>4</v>
      </c>
      <c r="B143" s="177">
        <v>105</v>
      </c>
      <c r="C143" s="128" t="s">
        <v>203</v>
      </c>
      <c r="D143" s="178">
        <v>1304.2972057718175</v>
      </c>
      <c r="E143" s="178"/>
      <c r="F143" s="173">
        <v>2.1375999999999999</v>
      </c>
      <c r="G143" s="173">
        <v>2.2132000000000001</v>
      </c>
      <c r="H143" s="165">
        <v>3.5366766467065824E-2</v>
      </c>
      <c r="I143" s="122"/>
      <c r="J143" s="122"/>
      <c r="K143" s="180">
        <v>26.592000000000056</v>
      </c>
      <c r="L143" s="180">
        <v>118.56000000000016</v>
      </c>
      <c r="N143" s="124">
        <v>5542407.5055632386</v>
      </c>
      <c r="O143" s="220"/>
      <c r="P143" s="188">
        <v>4609010.6876023412</v>
      </c>
    </row>
    <row r="144" spans="1:16">
      <c r="A144" s="151">
        <v>6</v>
      </c>
      <c r="B144" s="177">
        <v>403</v>
      </c>
      <c r="C144" s="123" t="s">
        <v>204</v>
      </c>
      <c r="D144" s="178">
        <v>215.21710806611512</v>
      </c>
      <c r="E144" s="178"/>
      <c r="F144" s="173">
        <v>3.2086999999999994</v>
      </c>
      <c r="G144" s="173">
        <v>3.1029999999999998</v>
      </c>
      <c r="H144" s="165">
        <v>-3.2941689780908057E-2</v>
      </c>
      <c r="I144" s="122"/>
      <c r="J144" s="122"/>
      <c r="K144" s="180">
        <v>-26.015999999999906</v>
      </c>
      <c r="L144" s="180">
        <v>-176.92799999999949</v>
      </c>
      <c r="N144" s="124">
        <v>1282211.8777519779</v>
      </c>
      <c r="O144" s="220"/>
      <c r="P144" s="188">
        <v>1090892.8905823717</v>
      </c>
    </row>
    <row r="145" spans="1:16">
      <c r="A145" s="151">
        <v>7</v>
      </c>
      <c r="B145" s="177">
        <v>4911</v>
      </c>
      <c r="C145" s="123" t="s">
        <v>205</v>
      </c>
      <c r="D145" s="178">
        <v>6532.536560974112</v>
      </c>
      <c r="E145" s="178"/>
      <c r="F145" s="173">
        <v>0.2994</v>
      </c>
      <c r="G145" s="173">
        <v>0.3165</v>
      </c>
      <c r="H145" s="165">
        <v>5.711422845691394E-2</v>
      </c>
      <c r="I145" s="122"/>
      <c r="J145" s="122"/>
      <c r="K145" s="180">
        <v>6.335999999999995</v>
      </c>
      <c r="L145" s="180">
        <v>26.496000000000013</v>
      </c>
      <c r="N145" s="124">
        <v>3969691.8173727482</v>
      </c>
      <c r="O145" s="220"/>
      <c r="P145" s="188">
        <v>1643565.2946240914</v>
      </c>
    </row>
    <row r="146" spans="1:16">
      <c r="A146" s="151">
        <v>7</v>
      </c>
      <c r="B146" s="177">
        <v>219</v>
      </c>
      <c r="C146" s="123" t="s">
        <v>206</v>
      </c>
      <c r="D146" s="178">
        <v>1321.0291662822847</v>
      </c>
      <c r="E146" s="178"/>
      <c r="F146" s="173">
        <v>1.5862999999999998</v>
      </c>
      <c r="G146" s="173">
        <v>1.6051</v>
      </c>
      <c r="H146" s="165">
        <v>1.1851478282796535E-2</v>
      </c>
      <c r="I146" s="122"/>
      <c r="J146" s="122"/>
      <c r="K146" s="180">
        <v>18.720000000000017</v>
      </c>
      <c r="L146" s="180">
        <v>17.376000000000271</v>
      </c>
      <c r="N146" s="124">
        <v>4071137.1164154145</v>
      </c>
      <c r="O146" s="220"/>
      <c r="P146" s="188">
        <v>3275196.9640870108</v>
      </c>
    </row>
    <row r="147" spans="1:16">
      <c r="A147" s="151">
        <v>7</v>
      </c>
      <c r="B147" s="177">
        <v>1704</v>
      </c>
      <c r="C147" s="123" t="s">
        <v>207</v>
      </c>
      <c r="D147" s="178">
        <v>431.06488740222807</v>
      </c>
      <c r="E147" s="178"/>
      <c r="F147" s="173">
        <v>1.8140000000000001</v>
      </c>
      <c r="G147" s="173">
        <v>1.8369000000000002</v>
      </c>
      <c r="H147" s="165">
        <v>1.2624035281146639E-2</v>
      </c>
      <c r="I147" s="122"/>
      <c r="J147" s="122"/>
      <c r="K147" s="180">
        <v>13.920000000000012</v>
      </c>
      <c r="L147" s="180">
        <v>30.048000000000261</v>
      </c>
      <c r="N147" s="124">
        <v>1520300.3360047734</v>
      </c>
      <c r="O147" s="220"/>
      <c r="P147" s="188">
        <v>1241578.6077372313</v>
      </c>
    </row>
    <row r="148" spans="1:16">
      <c r="A148" s="151">
        <v>7</v>
      </c>
      <c r="B148" s="177">
        <v>217</v>
      </c>
      <c r="C148" s="123" t="s">
        <v>208</v>
      </c>
      <c r="D148" s="178">
        <v>5033.3386427240057</v>
      </c>
      <c r="E148" s="178"/>
      <c r="F148" s="173">
        <v>2.2035</v>
      </c>
      <c r="G148" s="173">
        <v>2.1292999999999997</v>
      </c>
      <c r="H148" s="165">
        <v>-3.3673700930338168E-2</v>
      </c>
      <c r="I148" s="122"/>
      <c r="J148" s="122"/>
      <c r="K148" s="180">
        <v>-23.616000000000064</v>
      </c>
      <c r="L148" s="180">
        <v>-118.84800000000044</v>
      </c>
      <c r="N148" s="124">
        <v>20577576.90614827</v>
      </c>
      <c r="O148" s="220"/>
      <c r="P148" s="188">
        <v>17041496.248132274</v>
      </c>
    </row>
    <row r="149" spans="1:16">
      <c r="A149" s="151">
        <v>7</v>
      </c>
      <c r="B149" s="177">
        <v>106</v>
      </c>
      <c r="C149" s="128" t="s">
        <v>209</v>
      </c>
      <c r="D149" s="178">
        <v>1142.2744339811804</v>
      </c>
      <c r="E149" s="178"/>
      <c r="F149" s="173">
        <v>5.0400999999999998</v>
      </c>
      <c r="G149" s="173">
        <v>5.6608000000000009</v>
      </c>
      <c r="H149" s="165">
        <v>0.12315231840638097</v>
      </c>
      <c r="I149" s="122"/>
      <c r="J149" s="122"/>
      <c r="K149" s="180">
        <v>181.34399999999985</v>
      </c>
      <c r="L149" s="180">
        <v>1010.4000000000024</v>
      </c>
      <c r="N149" s="124">
        <v>12415079.262490882</v>
      </c>
      <c r="O149" s="220"/>
      <c r="P149" s="188">
        <v>10856055.596376913</v>
      </c>
    </row>
    <row r="150" spans="1:16">
      <c r="A150" s="151">
        <v>8</v>
      </c>
      <c r="B150" s="177">
        <v>4900</v>
      </c>
      <c r="C150" s="123" t="s">
        <v>210</v>
      </c>
      <c r="D150" s="178">
        <v>11420.653198455755</v>
      </c>
      <c r="E150" s="178"/>
      <c r="F150" s="173">
        <v>0.42719999999999997</v>
      </c>
      <c r="G150" s="173">
        <v>0.44790000000000008</v>
      </c>
      <c r="H150" s="165">
        <v>4.8455056179775635E-2</v>
      </c>
      <c r="I150" s="122"/>
      <c r="J150" s="122"/>
      <c r="K150" s="180">
        <v>8.5440000000000182</v>
      </c>
      <c r="L150" s="180">
        <v>31.200000000000188</v>
      </c>
      <c r="N150" s="124">
        <v>9821396.2897696011</v>
      </c>
      <c r="O150" s="220"/>
      <c r="P150" s="188">
        <v>5467441.2835256793</v>
      </c>
    </row>
    <row r="151" spans="1:16">
      <c r="A151" s="151">
        <v>8</v>
      </c>
      <c r="B151" s="177">
        <v>5206</v>
      </c>
      <c r="C151" s="123" t="s">
        <v>211</v>
      </c>
      <c r="D151" s="178">
        <v>6251.5794234652476</v>
      </c>
      <c r="E151" s="178"/>
      <c r="F151" s="173">
        <v>1.052</v>
      </c>
      <c r="G151" s="173">
        <v>1.0545</v>
      </c>
      <c r="H151" s="165">
        <v>2.3764258555132312E-3</v>
      </c>
      <c r="I151" s="122"/>
      <c r="J151" s="122"/>
      <c r="K151" s="180">
        <v>-3.4559999999999924</v>
      </c>
      <c r="L151" s="180">
        <v>8.2559999999998901</v>
      </c>
      <c r="N151" s="124">
        <v>12657197.763924679</v>
      </c>
      <c r="O151" s="220"/>
      <c r="P151" s="188">
        <v>9551953.242809331</v>
      </c>
    </row>
    <row r="152" spans="1:16">
      <c r="A152" s="151">
        <v>8</v>
      </c>
      <c r="B152" s="177">
        <v>112</v>
      </c>
      <c r="C152" s="123" t="s">
        <v>212</v>
      </c>
      <c r="D152" s="178">
        <v>1526.4737855435908</v>
      </c>
      <c r="E152" s="178"/>
      <c r="F152" s="173">
        <v>1.5855999999999999</v>
      </c>
      <c r="G152" s="173">
        <v>1.7049000000000001</v>
      </c>
      <c r="H152" s="165">
        <v>7.5239656912210018E-2</v>
      </c>
      <c r="I152" s="122"/>
      <c r="J152" s="122"/>
      <c r="K152" s="180">
        <v>31.29600000000007</v>
      </c>
      <c r="L152" s="180">
        <v>197.76000000000028</v>
      </c>
      <c r="N152" s="124">
        <v>4996771.5013886746</v>
      </c>
      <c r="O152" s="220"/>
      <c r="P152" s="188">
        <v>4048856.1926182844</v>
      </c>
    </row>
    <row r="153" spans="1:16">
      <c r="A153" s="151">
        <v>8</v>
      </c>
      <c r="B153" s="177">
        <v>104</v>
      </c>
      <c r="C153" s="123" t="s">
        <v>213</v>
      </c>
      <c r="D153" s="178">
        <v>3.4072300508927729</v>
      </c>
      <c r="E153" s="178"/>
      <c r="F153" s="173">
        <v>1.8878000000000001</v>
      </c>
      <c r="G153" s="173">
        <v>1.89</v>
      </c>
      <c r="H153" s="165">
        <v>1.1653776883142619E-3</v>
      </c>
      <c r="I153" s="122"/>
      <c r="J153" s="122"/>
      <c r="K153" s="180">
        <v>-9.7919999999999874</v>
      </c>
      <c r="L153" s="180">
        <v>14.015999999999522</v>
      </c>
      <c r="N153" s="124">
        <v>12364.156408679693</v>
      </c>
      <c r="O153" s="220"/>
      <c r="P153" s="188">
        <v>10119.695675129258</v>
      </c>
    </row>
    <row r="154" spans="1:16">
      <c r="A154" s="151">
        <v>8</v>
      </c>
      <c r="B154" s="177">
        <v>3506</v>
      </c>
      <c r="C154" s="123" t="s">
        <v>214</v>
      </c>
      <c r="D154" s="178">
        <v>868.4778496891056</v>
      </c>
      <c r="E154" s="178"/>
      <c r="F154" s="173">
        <v>1.8679000000000001</v>
      </c>
      <c r="G154" s="173">
        <v>1.9151</v>
      </c>
      <c r="H154" s="165">
        <v>2.52690186840836E-2</v>
      </c>
      <c r="I154" s="122"/>
      <c r="J154" s="122"/>
      <c r="K154" s="180">
        <v>2.4960000000000981</v>
      </c>
      <c r="L154" s="180">
        <v>88.12799999999973</v>
      </c>
      <c r="N154" s="124">
        <v>3193386.1054840437</v>
      </c>
      <c r="O154" s="220"/>
      <c r="P154" s="188">
        <v>2617674.5011848873</v>
      </c>
    </row>
    <row r="155" spans="1:16">
      <c r="A155" s="151">
        <v>8</v>
      </c>
      <c r="B155" s="177">
        <v>212</v>
      </c>
      <c r="C155" s="123" t="s">
        <v>215</v>
      </c>
      <c r="D155" s="178">
        <v>759.29267698146941</v>
      </c>
      <c r="E155" s="178"/>
      <c r="F155" s="173">
        <v>1.8737000000000001</v>
      </c>
      <c r="G155" s="173">
        <v>2.0523000000000002</v>
      </c>
      <c r="H155" s="165">
        <v>9.5319421465549503E-2</v>
      </c>
      <c r="I155" s="122"/>
      <c r="J155" s="122"/>
      <c r="K155" s="180">
        <v>67.007999999999981</v>
      </c>
      <c r="L155" s="180">
        <v>275.90400000000017</v>
      </c>
      <c r="N155" s="124">
        <v>2991929.013060614</v>
      </c>
      <c r="O155" s="220"/>
      <c r="P155" s="188">
        <v>2470196.5396434078</v>
      </c>
    </row>
    <row r="156" spans="1:16">
      <c r="A156" s="151">
        <v>9</v>
      </c>
      <c r="B156" s="177">
        <v>108</v>
      </c>
      <c r="C156" s="123" t="s">
        <v>216</v>
      </c>
      <c r="D156" s="178">
        <v>2346.8283832803891</v>
      </c>
      <c r="E156" s="178"/>
      <c r="F156" s="173">
        <v>1.8878000000000001</v>
      </c>
      <c r="G156" s="173">
        <v>1.89</v>
      </c>
      <c r="H156" s="165">
        <v>1.1653776883142619E-3</v>
      </c>
      <c r="I156" s="122"/>
      <c r="J156" s="122"/>
      <c r="K156" s="180">
        <v>-9.7919999999999874</v>
      </c>
      <c r="L156" s="180">
        <v>14.015999999999522</v>
      </c>
      <c r="N156" s="124">
        <v>8516170.8372478746</v>
      </c>
      <c r="O156" s="220"/>
      <c r="P156" s="188">
        <v>6970233.4992996166</v>
      </c>
    </row>
    <row r="157" spans="1:16">
      <c r="A157" s="151">
        <v>9</v>
      </c>
      <c r="B157" s="177">
        <v>107</v>
      </c>
      <c r="C157" s="123" t="s">
        <v>217</v>
      </c>
      <c r="D157" s="178">
        <v>3829.3661310001548</v>
      </c>
      <c r="E157" s="178"/>
      <c r="F157" s="173">
        <v>1.8817000000000002</v>
      </c>
      <c r="G157" s="173">
        <v>1.9702000000000002</v>
      </c>
      <c r="H157" s="165">
        <v>4.7031939203911355E-2</v>
      </c>
      <c r="I157" s="122"/>
      <c r="J157" s="122"/>
      <c r="K157" s="180">
        <v>35.71200000000001</v>
      </c>
      <c r="L157" s="180">
        <v>134.20800000000003</v>
      </c>
      <c r="N157" s="124">
        <v>14485664.930489291</v>
      </c>
      <c r="O157" s="220"/>
      <c r="P157" s="188">
        <v>11908720.87041817</v>
      </c>
    </row>
    <row r="158" spans="1:16">
      <c r="A158" s="151">
        <v>9</v>
      </c>
      <c r="B158" s="177">
        <v>509</v>
      </c>
      <c r="C158" s="123" t="s">
        <v>218</v>
      </c>
      <c r="D158" s="178">
        <v>534.24448447692555</v>
      </c>
      <c r="E158" s="178"/>
      <c r="F158" s="173">
        <v>1.9574999999999998</v>
      </c>
      <c r="G158" s="173">
        <v>2.0589</v>
      </c>
      <c r="H158" s="165">
        <v>5.1800766283524924E-2</v>
      </c>
      <c r="I158" s="122"/>
      <c r="J158" s="122"/>
      <c r="K158" s="180">
        <v>23.327999999999989</v>
      </c>
      <c r="L158" s="180">
        <v>171.3600000000003</v>
      </c>
      <c r="N158" s="124">
        <v>2111915.4606519206</v>
      </c>
      <c r="O158" s="220"/>
      <c r="P158" s="188">
        <v>1741223.9842989384</v>
      </c>
    </row>
    <row r="159" spans="1:16">
      <c r="A159" s="151">
        <v>9</v>
      </c>
      <c r="B159" s="177">
        <v>1703</v>
      </c>
      <c r="C159" s="123" t="s">
        <v>219</v>
      </c>
      <c r="D159" s="178">
        <v>63.600240439310333</v>
      </c>
      <c r="E159" s="178"/>
      <c r="F159" s="173">
        <v>1.978</v>
      </c>
      <c r="G159" s="173">
        <v>2.0817999999999999</v>
      </c>
      <c r="H159" s="165">
        <v>5.2477249747219457E-2</v>
      </c>
      <c r="I159" s="122"/>
      <c r="J159" s="122"/>
      <c r="K159" s="180">
        <v>22.847999999999988</v>
      </c>
      <c r="L159" s="180">
        <v>176.44799999999981</v>
      </c>
      <c r="N159" s="124">
        <v>254213.72264938802</v>
      </c>
      <c r="O159" s="220"/>
      <c r="P159" s="188">
        <v>209898.98820650901</v>
      </c>
    </row>
    <row r="160" spans="1:16">
      <c r="A160" s="151">
        <v>9</v>
      </c>
      <c r="B160" s="177">
        <v>210</v>
      </c>
      <c r="C160" s="123" t="s">
        <v>220</v>
      </c>
      <c r="D160" s="178">
        <v>580.63313726997865</v>
      </c>
      <c r="E160" s="178"/>
      <c r="F160" s="173">
        <v>2.0738000000000003</v>
      </c>
      <c r="G160" s="173">
        <v>2.1696999999999997</v>
      </c>
      <c r="H160" s="165">
        <v>4.6243610762850551E-2</v>
      </c>
      <c r="I160" s="122"/>
      <c r="J160" s="122"/>
      <c r="K160" s="180">
        <v>10.751999999999988</v>
      </c>
      <c r="L160" s="180">
        <v>173.37599999999892</v>
      </c>
      <c r="N160" s="124">
        <v>2418815.4584345715</v>
      </c>
      <c r="O160" s="220"/>
      <c r="P160" s="188">
        <v>2005225.5509881612</v>
      </c>
    </row>
    <row r="161" spans="1:16">
      <c r="A161" s="151">
        <v>9</v>
      </c>
      <c r="B161" s="177">
        <v>101</v>
      </c>
      <c r="C161" s="123" t="s">
        <v>221</v>
      </c>
      <c r="D161" s="178">
        <v>9281.2571923403102</v>
      </c>
      <c r="E161" s="178"/>
      <c r="F161" s="173">
        <v>2.1503000000000001</v>
      </c>
      <c r="G161" s="173">
        <v>2.2357</v>
      </c>
      <c r="H161" s="165">
        <v>3.9715388550434882E-2</v>
      </c>
      <c r="I161" s="122"/>
      <c r="J161" s="122"/>
      <c r="K161" s="180">
        <v>31.872000000000114</v>
      </c>
      <c r="L161" s="180">
        <v>132.09599999999972</v>
      </c>
      <c r="N161" s="124">
        <v>39840204.873437248</v>
      </c>
      <c r="O161" s="220"/>
      <c r="P161" s="188">
        <v>33113506.060705166</v>
      </c>
    </row>
    <row r="162" spans="1:16">
      <c r="A162" s="151">
        <v>9</v>
      </c>
      <c r="B162" s="177">
        <v>103</v>
      </c>
      <c r="C162" s="127" t="s">
        <v>222</v>
      </c>
      <c r="D162" s="178">
        <v>546.4709400937603</v>
      </c>
      <c r="E162" s="178"/>
      <c r="F162" s="173">
        <v>2.5765000000000002</v>
      </c>
      <c r="G162" s="173">
        <v>2.6738</v>
      </c>
      <c r="H162" s="165">
        <v>3.7764409082087891E-2</v>
      </c>
      <c r="I162" s="122"/>
      <c r="J162" s="122"/>
      <c r="K162" s="180">
        <v>67.392000000000039</v>
      </c>
      <c r="L162" s="180">
        <v>119.42399999999942</v>
      </c>
      <c r="N162" s="124">
        <v>2805415.679275577</v>
      </c>
      <c r="O162" s="220"/>
      <c r="P162" s="188">
        <v>2366838.9123697234</v>
      </c>
    </row>
    <row r="163" spans="1:16">
      <c r="A163" s="151">
        <v>9</v>
      </c>
      <c r="B163" s="177">
        <v>1702</v>
      </c>
      <c r="C163" s="123" t="s">
        <v>223</v>
      </c>
      <c r="D163" s="178">
        <v>26.168906234096632</v>
      </c>
      <c r="E163" s="178"/>
      <c r="F163" s="173">
        <v>2.7617000000000003</v>
      </c>
      <c r="G163" s="173">
        <v>2.7951999999999995</v>
      </c>
      <c r="H163" s="165">
        <v>1.2130209653474111E-2</v>
      </c>
      <c r="I163" s="122"/>
      <c r="J163" s="122"/>
      <c r="K163" s="180">
        <v>-2.3039999999999594</v>
      </c>
      <c r="L163" s="180">
        <v>66.623999999998418</v>
      </c>
      <c r="N163" s="124">
        <v>140442.86727465002</v>
      </c>
      <c r="O163" s="220"/>
      <c r="P163" s="188">
        <v>118516.80745527495</v>
      </c>
    </row>
    <row r="164" spans="1:16">
      <c r="A164" s="151">
        <v>9</v>
      </c>
      <c r="B164" s="177">
        <v>701</v>
      </c>
      <c r="C164" s="123" t="s">
        <v>224</v>
      </c>
      <c r="D164" s="178">
        <v>3.5069295063455788</v>
      </c>
      <c r="E164" s="178"/>
      <c r="F164" s="173">
        <v>3.2846000000000002</v>
      </c>
      <c r="G164" s="173">
        <v>2.9689999999999999</v>
      </c>
      <c r="H164" s="165">
        <v>-9.6084759179200008E-2</v>
      </c>
      <c r="I164" s="122"/>
      <c r="J164" s="122"/>
      <c r="K164" s="180">
        <v>-89.279999999999859</v>
      </c>
      <c r="L164" s="180">
        <v>-516.67200000000082</v>
      </c>
      <c r="N164" s="124">
        <v>19991.181512332842</v>
      </c>
      <c r="O164" s="220"/>
      <c r="P164" s="188">
        <v>16943.229962038244</v>
      </c>
    </row>
    <row r="165" spans="1:16">
      <c r="A165" s="151">
        <v>9</v>
      </c>
      <c r="B165" s="177">
        <v>214</v>
      </c>
      <c r="C165" s="123" t="s">
        <v>225</v>
      </c>
      <c r="D165" s="178">
        <v>1287.2011912453966</v>
      </c>
      <c r="E165" s="178"/>
      <c r="F165" s="173">
        <v>3.3893000000000004</v>
      </c>
      <c r="G165" s="173">
        <v>3.2435999999999998</v>
      </c>
      <c r="H165" s="165">
        <v>-4.2988227657628553E-2</v>
      </c>
      <c r="I165" s="122"/>
      <c r="J165" s="122"/>
      <c r="K165" s="180">
        <v>-36.095999999999968</v>
      </c>
      <c r="L165" s="180">
        <v>-243.64800000000119</v>
      </c>
      <c r="N165" s="124">
        <v>8016318.3051332496</v>
      </c>
      <c r="O165" s="220"/>
      <c r="P165" s="188">
        <v>6829981.7873294633</v>
      </c>
    </row>
    <row r="166" spans="1:16">
      <c r="A166" s="151">
        <v>9</v>
      </c>
      <c r="B166" s="177">
        <v>508</v>
      </c>
      <c r="C166" s="123" t="s">
        <v>226</v>
      </c>
      <c r="D166" s="178">
        <v>1073.7080440998147</v>
      </c>
      <c r="E166" s="178"/>
      <c r="F166" s="173">
        <v>3.1334</v>
      </c>
      <c r="G166" s="173">
        <v>3.3279000000000001</v>
      </c>
      <c r="H166" s="165">
        <v>6.2073147379843041E-2</v>
      </c>
      <c r="I166" s="122"/>
      <c r="J166" s="179"/>
      <c r="K166" s="180">
        <v>46.368000000000116</v>
      </c>
      <c r="L166" s="180">
        <v>327.07200000000012</v>
      </c>
      <c r="N166" s="124">
        <v>6860530.5599227659</v>
      </c>
      <c r="O166" s="220"/>
      <c r="P166" s="188">
        <v>5852315.6142338719</v>
      </c>
    </row>
    <row r="167" spans="1:16" ht="15">
      <c r="A167" s="151">
        <v>9</v>
      </c>
      <c r="B167" s="177">
        <v>202</v>
      </c>
      <c r="C167" s="123" t="s">
        <v>227</v>
      </c>
      <c r="D167" s="178">
        <v>556.89126335631852</v>
      </c>
      <c r="E167" s="178"/>
      <c r="F167" s="173">
        <v>3.7949000000000002</v>
      </c>
      <c r="G167" s="173">
        <v>3.7408999999999999</v>
      </c>
      <c r="H167" s="165">
        <v>-1.4229623969011063E-2</v>
      </c>
      <c r="I167" s="126"/>
      <c r="J167" s="183"/>
      <c r="K167" s="180">
        <v>-8.4480000000001354</v>
      </c>
      <c r="L167" s="180">
        <v>-95.232000000000383</v>
      </c>
      <c r="N167" s="124">
        <v>3999887.0920121321</v>
      </c>
      <c r="O167" s="220"/>
      <c r="P167" s="188">
        <v>3434399.566012043</v>
      </c>
    </row>
    <row r="168" spans="1:16">
      <c r="A168" s="151">
        <v>9</v>
      </c>
      <c r="B168" s="177">
        <v>201</v>
      </c>
      <c r="C168" s="123" t="s">
        <v>228</v>
      </c>
      <c r="D168" s="178">
        <v>617.32578586188515</v>
      </c>
      <c r="E168" s="178"/>
      <c r="F168" s="173">
        <v>4.3797999999999995</v>
      </c>
      <c r="G168" s="173">
        <v>4.7377000000000002</v>
      </c>
      <c r="H168" s="165">
        <v>8.171606009406851E-2</v>
      </c>
      <c r="I168" s="122"/>
      <c r="J168" s="179"/>
      <c r="K168" s="180">
        <v>56.64000000000005</v>
      </c>
      <c r="L168" s="180">
        <v>630.52800000000138</v>
      </c>
      <c r="N168" s="124">
        <v>5615432.401301479</v>
      </c>
      <c r="O168" s="220"/>
      <c r="P168" s="188">
        <v>4867791.8088915441</v>
      </c>
    </row>
    <row r="169" spans="1:16">
      <c r="B169" s="177"/>
      <c r="D169" s="178"/>
      <c r="E169" s="178"/>
      <c r="F169" s="173"/>
      <c r="G169" s="173"/>
      <c r="H169" s="165"/>
      <c r="I169" s="122"/>
      <c r="J169" s="122"/>
      <c r="K169" s="180"/>
      <c r="L169" s="180"/>
      <c r="N169" s="232"/>
      <c r="O169" s="220"/>
      <c r="P169" s="232"/>
    </row>
    <row r="170" spans="1:16" ht="15">
      <c r="A170" s="167">
        <v>4</v>
      </c>
      <c r="B170" s="175" t="s">
        <v>229</v>
      </c>
      <c r="C170" s="175"/>
      <c r="D170" s="169">
        <v>71754.380069863357</v>
      </c>
      <c r="E170" s="169"/>
      <c r="F170" s="170">
        <v>1.0802196908410371</v>
      </c>
      <c r="G170" s="170">
        <v>1.1754218499589377</v>
      </c>
      <c r="H170" s="212">
        <v>8.8132219700400194E-2</v>
      </c>
      <c r="I170" s="122"/>
      <c r="J170" s="122"/>
      <c r="K170" s="172">
        <v>35.261237951127157</v>
      </c>
      <c r="L170" s="172">
        <v>147.52690755524205</v>
      </c>
      <c r="M170" s="176"/>
      <c r="N170" s="231">
        <v>161935999.03560099</v>
      </c>
      <c r="P170" s="231">
        <v>124863225.56812164</v>
      </c>
    </row>
    <row r="171" spans="1:16">
      <c r="F171" s="173"/>
      <c r="G171" s="173"/>
      <c r="H171" s="165"/>
      <c r="I171" s="122"/>
      <c r="J171" s="122"/>
      <c r="K171" s="174"/>
      <c r="L171" s="174"/>
      <c r="M171" s="174"/>
      <c r="N171" s="185"/>
      <c r="P171" s="185"/>
    </row>
    <row r="172" spans="1:16">
      <c r="A172" s="151">
        <v>1</v>
      </c>
      <c r="B172" s="177">
        <v>4806</v>
      </c>
      <c r="C172" s="123" t="s">
        <v>230</v>
      </c>
      <c r="D172" s="178">
        <v>1136.995537658802</v>
      </c>
      <c r="E172" s="178"/>
      <c r="F172" s="173">
        <v>0.44590000000000002</v>
      </c>
      <c r="G172" s="173">
        <v>0.47940000000000005</v>
      </c>
      <c r="H172" s="165">
        <v>7.5128952679973215E-2</v>
      </c>
      <c r="I172" s="122"/>
      <c r="J172" s="122"/>
      <c r="K172" s="180">
        <v>12.576000000000001</v>
      </c>
      <c r="L172" s="180">
        <v>51.74400000000005</v>
      </c>
      <c r="N172" s="124">
        <v>1046545.2686469692</v>
      </c>
      <c r="O172" s="220"/>
      <c r="P172" s="188">
        <v>607688.27677928284</v>
      </c>
    </row>
    <row r="173" spans="1:16">
      <c r="A173" s="151">
        <v>1</v>
      </c>
      <c r="B173" s="177">
        <v>4815</v>
      </c>
      <c r="C173" s="123" t="s">
        <v>231</v>
      </c>
      <c r="D173" s="178">
        <v>0.17748433264930785</v>
      </c>
      <c r="E173" s="178"/>
      <c r="F173" s="173">
        <v>0.66830000000000001</v>
      </c>
      <c r="G173" s="173">
        <v>0.80620000000000003</v>
      </c>
      <c r="H173" s="165">
        <v>0.20634445608259777</v>
      </c>
      <c r="I173" s="122"/>
      <c r="J173" s="122"/>
      <c r="K173" s="180">
        <v>41.760000000000034</v>
      </c>
      <c r="L173" s="180">
        <v>223.00799999999998</v>
      </c>
      <c r="N173" s="124">
        <v>274.72870844519423</v>
      </c>
      <c r="O173" s="220"/>
      <c r="P173" s="188">
        <v>195.54945475867146</v>
      </c>
    </row>
    <row r="174" spans="1:16">
      <c r="A174" s="151">
        <v>2</v>
      </c>
      <c r="B174" s="177">
        <v>4814</v>
      </c>
      <c r="C174" s="123" t="s">
        <v>232</v>
      </c>
      <c r="D174" s="178">
        <v>4.3444189257916834</v>
      </c>
      <c r="E174" s="178"/>
      <c r="F174" s="173">
        <v>0.42059999999999997</v>
      </c>
      <c r="G174" s="173">
        <v>0.42590000000000006</v>
      </c>
      <c r="H174" s="165">
        <v>1.2601046124584014E-2</v>
      </c>
      <c r="I174" s="122"/>
      <c r="J174" s="122"/>
      <c r="K174" s="180">
        <v>3.2639999999999603</v>
      </c>
      <c r="L174" s="180">
        <v>6.912000000000198</v>
      </c>
      <c r="N174" s="124">
        <v>3552.5529993497821</v>
      </c>
      <c r="O174" s="220"/>
      <c r="P174" s="188">
        <v>1921.1729499019516</v>
      </c>
    </row>
    <row r="175" spans="1:16">
      <c r="A175" s="151">
        <v>2</v>
      </c>
      <c r="B175" s="177">
        <v>4810</v>
      </c>
      <c r="C175" s="123" t="s">
        <v>233</v>
      </c>
      <c r="D175" s="178">
        <v>2890.9981601943196</v>
      </c>
      <c r="E175" s="178"/>
      <c r="F175" s="173">
        <v>0.71889999999999998</v>
      </c>
      <c r="G175" s="173">
        <v>0.73130000000000006</v>
      </c>
      <c r="H175" s="165">
        <v>1.7248574210599665E-2</v>
      </c>
      <c r="I175" s="122"/>
      <c r="J175" s="122"/>
      <c r="K175" s="180">
        <v>1.6319999999999801</v>
      </c>
      <c r="L175" s="180">
        <v>22.176000000000169</v>
      </c>
      <c r="N175" s="124">
        <v>4059238.9527362031</v>
      </c>
      <c r="O175" s="220"/>
      <c r="P175" s="188">
        <v>2805409.8127419874</v>
      </c>
    </row>
    <row r="176" spans="1:16">
      <c r="A176" s="151">
        <v>2</v>
      </c>
      <c r="B176" s="177">
        <v>7307</v>
      </c>
      <c r="C176" s="123" t="s">
        <v>234</v>
      </c>
      <c r="D176" s="178">
        <v>155.5908729622985</v>
      </c>
      <c r="E176" s="178"/>
      <c r="F176" s="173">
        <v>1.1453</v>
      </c>
      <c r="G176" s="173">
        <v>1.1378000000000001</v>
      </c>
      <c r="H176" s="165">
        <v>-6.5485025757442417E-3</v>
      </c>
      <c r="I176" s="122"/>
      <c r="J176" s="122"/>
      <c r="K176" s="180">
        <v>1.2480000000000224</v>
      </c>
      <c r="L176" s="180">
        <v>-15.647999999999715</v>
      </c>
      <c r="N176" s="124">
        <v>339900.08689248626</v>
      </c>
      <c r="O176" s="220"/>
      <c r="P176" s="188">
        <v>260457.92640098339</v>
      </c>
    </row>
    <row r="177" spans="1:16">
      <c r="A177" s="151">
        <v>2</v>
      </c>
      <c r="B177" s="177">
        <v>4803</v>
      </c>
      <c r="C177" s="123" t="s">
        <v>235</v>
      </c>
      <c r="D177" s="178">
        <v>31671.800506521013</v>
      </c>
      <c r="E177" s="178"/>
      <c r="F177" s="173">
        <v>1.0874999999999999</v>
      </c>
      <c r="G177" s="173">
        <v>1.1931</v>
      </c>
      <c r="H177" s="165">
        <v>9.7103448275862148E-2</v>
      </c>
      <c r="I177" s="122"/>
      <c r="J177" s="122"/>
      <c r="K177" s="180">
        <v>40.415999999999919</v>
      </c>
      <c r="L177" s="180">
        <v>162.33600000000035</v>
      </c>
      <c r="N177" s="124">
        <v>72552240.353914022</v>
      </c>
      <c r="O177" s="220"/>
      <c r="P177" s="188">
        <v>56100620.02885443</v>
      </c>
    </row>
    <row r="178" spans="1:16">
      <c r="A178" s="151">
        <v>3</v>
      </c>
      <c r="B178" s="177">
        <v>4813</v>
      </c>
      <c r="C178" s="123" t="s">
        <v>236</v>
      </c>
      <c r="D178" s="178">
        <v>4006.154640938169</v>
      </c>
      <c r="E178" s="178"/>
      <c r="F178" s="173">
        <v>0.74730000000000008</v>
      </c>
      <c r="G178" s="173">
        <v>0.84060000000000001</v>
      </c>
      <c r="H178" s="165">
        <v>0.12484945804897629</v>
      </c>
      <c r="I178" s="122"/>
      <c r="J178" s="122"/>
      <c r="K178" s="180">
        <v>44.640000000000043</v>
      </c>
      <c r="L178" s="180">
        <v>134.49599999999984</v>
      </c>
      <c r="N178" s="124">
        <v>6465741.2950514406</v>
      </c>
      <c r="O178" s="220"/>
      <c r="P178" s="188">
        <v>4651203.2267560437</v>
      </c>
    </row>
    <row r="179" spans="1:16">
      <c r="A179" s="151">
        <v>3</v>
      </c>
      <c r="B179" s="177">
        <v>4805</v>
      </c>
      <c r="C179" s="123" t="s">
        <v>237</v>
      </c>
      <c r="D179" s="178">
        <v>4628.4212095428102</v>
      </c>
      <c r="E179" s="178"/>
      <c r="F179" s="173">
        <v>0.94069999999999998</v>
      </c>
      <c r="G179" s="173">
        <v>0.97160000000000002</v>
      </c>
      <c r="H179" s="165">
        <v>3.2847879238864675E-2</v>
      </c>
      <c r="I179" s="122"/>
      <c r="J179" s="122"/>
      <c r="K179" s="180">
        <v>12.000000000000117</v>
      </c>
      <c r="L179" s="180">
        <v>47.32799999999996</v>
      </c>
      <c r="N179" s="124">
        <v>8634190.1706082467</v>
      </c>
      <c r="O179" s="220"/>
      <c r="P179" s="188">
        <v>6422518.7201341419</v>
      </c>
    </row>
    <row r="180" spans="1:16">
      <c r="A180" s="151">
        <v>3</v>
      </c>
      <c r="B180" s="177">
        <v>4811</v>
      </c>
      <c r="C180" s="123" t="s">
        <v>238</v>
      </c>
      <c r="D180" s="178">
        <v>3064.1030077206833</v>
      </c>
      <c r="E180" s="178"/>
      <c r="F180" s="173">
        <v>1.1808000000000001</v>
      </c>
      <c r="G180" s="173">
        <v>1.2651000000000001</v>
      </c>
      <c r="H180" s="165">
        <v>7.1392276422764356E-2</v>
      </c>
      <c r="I180" s="122"/>
      <c r="J180" s="122"/>
      <c r="K180" s="180">
        <v>38.879999999999981</v>
      </c>
      <c r="L180" s="180">
        <v>122.9760000000001</v>
      </c>
      <c r="N180" s="124">
        <v>7442681.6929294784</v>
      </c>
      <c r="O180" s="220"/>
      <c r="P180" s="188">
        <v>5810798.2812822266</v>
      </c>
    </row>
    <row r="181" spans="1:16">
      <c r="A181" s="151">
        <v>3</v>
      </c>
      <c r="B181" s="177">
        <v>4804</v>
      </c>
      <c r="C181" s="123" t="s">
        <v>239</v>
      </c>
      <c r="D181" s="178">
        <v>1433.2458393714323</v>
      </c>
      <c r="E181" s="178"/>
      <c r="F181" s="173">
        <v>1.2952000000000001</v>
      </c>
      <c r="G181" s="173">
        <v>1.3453000000000002</v>
      </c>
      <c r="H181" s="165">
        <v>3.8681284743669053E-2</v>
      </c>
      <c r="I181" s="122"/>
      <c r="J181" s="122"/>
      <c r="K181" s="180">
        <v>1.8240000000000123</v>
      </c>
      <c r="L181" s="180">
        <v>94.368000000000052</v>
      </c>
      <c r="N181" s="124">
        <v>3702039.6051962655</v>
      </c>
      <c r="O181" s="220"/>
      <c r="P181" s="188">
        <v>2915601.7900990932</v>
      </c>
    </row>
    <row r="182" spans="1:16">
      <c r="A182" s="151">
        <v>4</v>
      </c>
      <c r="B182" s="177">
        <v>4809</v>
      </c>
      <c r="C182" s="123" t="s">
        <v>240</v>
      </c>
      <c r="D182" s="178">
        <v>4518.7240201282666</v>
      </c>
      <c r="E182" s="178"/>
      <c r="F182" s="173">
        <v>0.70040000000000002</v>
      </c>
      <c r="G182" s="173">
        <v>0.74650000000000005</v>
      </c>
      <c r="H182" s="165">
        <v>6.5819531696173605E-2</v>
      </c>
      <c r="I182" s="122"/>
      <c r="J182" s="122"/>
      <c r="K182" s="180">
        <v>22.656000000000034</v>
      </c>
      <c r="L182" s="180">
        <v>65.856000000000023</v>
      </c>
      <c r="N182" s="124">
        <v>6476596.7635694426</v>
      </c>
      <c r="O182" s="220"/>
      <c r="P182" s="188">
        <v>4503373.3723850083</v>
      </c>
    </row>
    <row r="183" spans="1:16">
      <c r="A183" s="151">
        <v>4</v>
      </c>
      <c r="B183" s="177">
        <v>4816</v>
      </c>
      <c r="C183" s="127" t="s">
        <v>241</v>
      </c>
      <c r="D183" s="178">
        <v>0.86221783613652392</v>
      </c>
      <c r="E183" s="178"/>
      <c r="F183" s="173">
        <v>0.90200000000000002</v>
      </c>
      <c r="G183" s="173">
        <v>0.97440000000000015</v>
      </c>
      <c r="H183" s="165">
        <v>8.0266075388026659E-2</v>
      </c>
      <c r="I183" s="122"/>
      <c r="J183" s="122"/>
      <c r="K183" s="180">
        <v>55.104000000000113</v>
      </c>
      <c r="L183" s="180">
        <v>83.904000000000153</v>
      </c>
      <c r="N183" s="124">
        <v>1613.0785143003438</v>
      </c>
      <c r="O183" s="220"/>
      <c r="P183" s="188">
        <v>1202.1606686315924</v>
      </c>
    </row>
    <row r="184" spans="1:16">
      <c r="A184" s="151">
        <v>5</v>
      </c>
      <c r="B184" s="177">
        <v>4812</v>
      </c>
      <c r="C184" s="123" t="s">
        <v>242</v>
      </c>
      <c r="D184" s="178">
        <v>184.70647683722964</v>
      </c>
      <c r="E184" s="178"/>
      <c r="F184" s="173">
        <v>1.0933999999999999</v>
      </c>
      <c r="G184" s="173">
        <v>1.1139000000000001</v>
      </c>
      <c r="H184" s="165">
        <v>1.874885677702598E-2</v>
      </c>
      <c r="I184" s="122"/>
      <c r="J184" s="122"/>
      <c r="K184" s="180">
        <v>3.5520000000000351</v>
      </c>
      <c r="L184" s="180">
        <v>35.80800000000032</v>
      </c>
      <c r="N184" s="124">
        <v>395029.52553406102</v>
      </c>
      <c r="O184" s="220"/>
      <c r="P184" s="188">
        <v>301387.42009659408</v>
      </c>
    </row>
    <row r="185" spans="1:16">
      <c r="A185" s="151">
        <v>5</v>
      </c>
      <c r="B185" s="177">
        <v>4802</v>
      </c>
      <c r="C185" s="123" t="s">
        <v>243</v>
      </c>
      <c r="D185" s="178">
        <v>6657.608713613382</v>
      </c>
      <c r="E185" s="178"/>
      <c r="F185" s="173">
        <v>1.0954999999999999</v>
      </c>
      <c r="G185" s="173">
        <v>1.2233000000000001</v>
      </c>
      <c r="H185" s="165">
        <v>0.11665905979005031</v>
      </c>
      <c r="I185" s="122"/>
      <c r="J185" s="122"/>
      <c r="K185" s="180">
        <v>45.12000000000004</v>
      </c>
      <c r="L185" s="180">
        <v>200.25600000000023</v>
      </c>
      <c r="N185" s="124">
        <v>15636965.259577442</v>
      </c>
      <c r="O185" s="220"/>
      <c r="P185" s="188">
        <v>12130030.989246704</v>
      </c>
    </row>
    <row r="186" spans="1:16">
      <c r="A186" s="151">
        <v>6</v>
      </c>
      <c r="B186" s="177">
        <v>4808</v>
      </c>
      <c r="C186" s="123" t="s">
        <v>244</v>
      </c>
      <c r="D186" s="178">
        <v>5880.1297415042491</v>
      </c>
      <c r="E186" s="178"/>
      <c r="F186" s="173">
        <v>1.2466999999999999</v>
      </c>
      <c r="G186" s="173">
        <v>1.347</v>
      </c>
      <c r="H186" s="165">
        <v>8.0452394321007592E-2</v>
      </c>
      <c r="I186" s="122"/>
      <c r="J186" s="122"/>
      <c r="K186" s="180">
        <v>38.592000000000013</v>
      </c>
      <c r="L186" s="180">
        <v>153.98400000000009</v>
      </c>
      <c r="N186" s="124">
        <v>15207426.742667949</v>
      </c>
      <c r="O186" s="220"/>
      <c r="P186" s="188">
        <v>11966878.774738129</v>
      </c>
    </row>
    <row r="187" spans="1:16">
      <c r="A187" s="151">
        <v>6</v>
      </c>
      <c r="B187" s="177">
        <v>7301</v>
      </c>
      <c r="C187" s="123" t="s">
        <v>245</v>
      </c>
      <c r="D187" s="178">
        <v>4372.7449687286635</v>
      </c>
      <c r="E187" s="178"/>
      <c r="F187" s="173">
        <v>1.6721999999999999</v>
      </c>
      <c r="G187" s="173">
        <v>1.8234000000000001</v>
      </c>
      <c r="H187" s="165">
        <v>9.0419806243272394E-2</v>
      </c>
      <c r="I187" s="122"/>
      <c r="J187" s="122"/>
      <c r="K187" s="180">
        <v>29.472000000000058</v>
      </c>
      <c r="L187" s="180">
        <v>260.83200000000039</v>
      </c>
      <c r="N187" s="124">
        <v>15308665.297881305</v>
      </c>
      <c r="O187" s="220"/>
      <c r="P187" s="188">
        <v>12515946.307338011</v>
      </c>
    </row>
    <row r="188" spans="1:16">
      <c r="A188" s="151">
        <v>7</v>
      </c>
      <c r="B188" s="177">
        <v>7302</v>
      </c>
      <c r="C188" s="123" t="s">
        <v>246</v>
      </c>
      <c r="D188" s="178">
        <v>1147.7722530474666</v>
      </c>
      <c r="E188" s="178"/>
      <c r="F188" s="173">
        <v>1.8956999999999999</v>
      </c>
      <c r="G188" s="173">
        <v>2.1160999999999999</v>
      </c>
      <c r="H188" s="165">
        <v>0.11626312180197296</v>
      </c>
      <c r="I188" s="122"/>
      <c r="J188" s="122"/>
      <c r="K188" s="180">
        <v>100.60800000000012</v>
      </c>
      <c r="L188" s="180">
        <v>322.55999999999977</v>
      </c>
      <c r="N188" s="124">
        <v>4663297.6601735884</v>
      </c>
      <c r="O188" s="220"/>
      <c r="P188" s="188">
        <v>3867991.7581957206</v>
      </c>
    </row>
    <row r="189" spans="1:16">
      <c r="H189" s="118"/>
      <c r="I189" s="122"/>
      <c r="J189" s="122"/>
    </row>
    <row r="190" spans="1:16" ht="15">
      <c r="A190" s="167">
        <v>4</v>
      </c>
      <c r="B190" s="175" t="s">
        <v>247</v>
      </c>
      <c r="C190" s="176"/>
      <c r="D190" s="169">
        <v>786190.05465967546</v>
      </c>
      <c r="E190" s="169"/>
      <c r="F190" s="170">
        <v>0.23498461468426379</v>
      </c>
      <c r="G190" s="170">
        <v>0.2392003951715109</v>
      </c>
      <c r="H190" s="212">
        <v>1.7940666000247019E-2</v>
      </c>
      <c r="I190" s="122"/>
      <c r="J190" s="122"/>
      <c r="K190" s="184">
        <v>3.5104251099969819</v>
      </c>
      <c r="L190" s="184">
        <v>4.5838734255174307</v>
      </c>
      <c r="M190" s="221"/>
      <c r="N190" s="231">
        <v>361069385.76865172</v>
      </c>
      <c r="O190" s="219"/>
      <c r="P190" s="231">
        <v>92778365.759656921</v>
      </c>
    </row>
    <row r="191" spans="1:16">
      <c r="B191" s="177"/>
      <c r="D191" s="178"/>
      <c r="E191" s="178"/>
      <c r="F191" s="173"/>
      <c r="G191" s="173"/>
      <c r="H191" s="165"/>
      <c r="I191" s="122"/>
      <c r="J191" s="122"/>
      <c r="K191" s="180"/>
      <c r="L191" s="180"/>
      <c r="N191" s="232"/>
      <c r="O191" s="220"/>
      <c r="P191" s="232"/>
    </row>
    <row r="192" spans="1:16">
      <c r="A192" s="151">
        <v>1</v>
      </c>
      <c r="B192" s="177">
        <v>6501</v>
      </c>
      <c r="C192" s="123" t="s">
        <v>248</v>
      </c>
      <c r="D192" s="178">
        <v>10262.234325425758</v>
      </c>
      <c r="E192" s="178"/>
      <c r="F192" s="173">
        <v>0.37429999999999997</v>
      </c>
      <c r="G192" s="173">
        <v>0.38080000000000003</v>
      </c>
      <c r="H192" s="165">
        <v>1.7365749398878139E-2</v>
      </c>
      <c r="I192" s="122"/>
      <c r="J192" s="122"/>
      <c r="K192" s="180">
        <v>1.5360000000000174</v>
      </c>
      <c r="L192" s="180">
        <v>10.9440000000001</v>
      </c>
      <c r="N192" s="124">
        <v>7503088.9557544868</v>
      </c>
      <c r="O192" s="220"/>
      <c r="P192" s="188">
        <v>3724097.5164398327</v>
      </c>
    </row>
    <row r="193" spans="1:16">
      <c r="A193" s="151">
        <v>1</v>
      </c>
      <c r="B193" s="177">
        <v>6107</v>
      </c>
      <c r="C193" s="123" t="s">
        <v>249</v>
      </c>
      <c r="D193" s="178">
        <v>9977.720586746651</v>
      </c>
      <c r="E193" s="178"/>
      <c r="F193" s="173">
        <v>0.52649999999999997</v>
      </c>
      <c r="G193" s="173">
        <v>0.5615</v>
      </c>
      <c r="H193" s="165">
        <v>6.6476733143399969E-2</v>
      </c>
      <c r="I193" s="122"/>
      <c r="J193" s="179"/>
      <c r="K193" s="180">
        <v>18.048000000000037</v>
      </c>
      <c r="L193" s="180">
        <v>49.152000000000022</v>
      </c>
      <c r="N193" s="124">
        <v>10756781.01015983</v>
      </c>
      <c r="O193" s="220"/>
      <c r="P193" s="188">
        <v>6760545.8680737028</v>
      </c>
    </row>
    <row r="194" spans="1:16" ht="15">
      <c r="A194" s="151">
        <v>1</v>
      </c>
      <c r="B194" s="177">
        <v>6620</v>
      </c>
      <c r="C194" s="123" t="s">
        <v>250</v>
      </c>
      <c r="D194" s="178">
        <v>3.9217225967921197</v>
      </c>
      <c r="E194" s="178"/>
      <c r="F194" s="173">
        <v>7.3209999999999988</v>
      </c>
      <c r="G194" s="173">
        <v>7.9453000000000005</v>
      </c>
      <c r="H194" s="165">
        <v>8.5275235623548884E-2</v>
      </c>
      <c r="I194" s="126"/>
      <c r="J194" s="183"/>
      <c r="K194" s="180">
        <v>125.85599999999978</v>
      </c>
      <c r="L194" s="180">
        <v>1072.8000000000034</v>
      </c>
      <c r="N194" s="124">
        <v>59825.784092721464</v>
      </c>
      <c r="O194" s="220"/>
      <c r="P194" s="188">
        <v>52708.584196306496</v>
      </c>
    </row>
    <row r="195" spans="1:16">
      <c r="A195" s="151">
        <v>2</v>
      </c>
      <c r="B195" s="177">
        <v>4904</v>
      </c>
      <c r="C195" s="123" t="s">
        <v>251</v>
      </c>
      <c r="D195" s="178">
        <v>271619.02496125543</v>
      </c>
      <c r="E195" s="178"/>
      <c r="F195" s="173">
        <v>0.19689999999999999</v>
      </c>
      <c r="G195" s="173">
        <v>0.20080000000000001</v>
      </c>
      <c r="H195" s="165">
        <v>1.9807008633824452E-2</v>
      </c>
      <c r="I195" s="122"/>
      <c r="J195" s="179"/>
      <c r="K195" s="180">
        <v>3.5520000000000351</v>
      </c>
      <c r="L195" s="180">
        <v>3.9359999999999928</v>
      </c>
      <c r="N195" s="124">
        <v>104718912.40746258</v>
      </c>
      <c r="O195" s="220"/>
      <c r="P195" s="188">
        <v>13999896.432163011</v>
      </c>
    </row>
    <row r="196" spans="1:16">
      <c r="A196" s="151">
        <v>2</v>
      </c>
      <c r="B196" s="177">
        <v>6503</v>
      </c>
      <c r="C196" s="123" t="s">
        <v>252</v>
      </c>
      <c r="D196" s="178">
        <v>1731.5273176966436</v>
      </c>
      <c r="E196" s="178"/>
      <c r="F196" s="173">
        <v>0.34449999999999997</v>
      </c>
      <c r="G196" s="173">
        <v>0.35960000000000003</v>
      </c>
      <c r="H196" s="165">
        <v>4.3831640058055399E-2</v>
      </c>
      <c r="I196" s="122"/>
      <c r="J196" s="122"/>
      <c r="K196" s="180">
        <v>3.2640000000000136</v>
      </c>
      <c r="L196" s="180">
        <v>25.728000000000097</v>
      </c>
      <c r="N196" s="124">
        <v>1195501.869011929</v>
      </c>
      <c r="O196" s="220"/>
      <c r="P196" s="188">
        <v>564223.02474794083</v>
      </c>
    </row>
    <row r="197" spans="1:16">
      <c r="A197" s="151">
        <v>2</v>
      </c>
      <c r="B197" s="177">
        <v>6605</v>
      </c>
      <c r="C197" s="123" t="s">
        <v>253</v>
      </c>
      <c r="D197" s="178">
        <v>469.34711950210016</v>
      </c>
      <c r="E197" s="178"/>
      <c r="F197" s="173">
        <v>0.81899999999999995</v>
      </c>
      <c r="G197" s="173">
        <v>0.84000000000000008</v>
      </c>
      <c r="H197" s="165">
        <v>2.5641025641025772E-2</v>
      </c>
      <c r="I197" s="122"/>
      <c r="J197" s="122"/>
      <c r="K197" s="180">
        <v>13.344000000000023</v>
      </c>
      <c r="L197" s="180">
        <v>26.976000000000226</v>
      </c>
      <c r="N197" s="124">
        <v>756963.03433298715</v>
      </c>
      <c r="O197" s="220"/>
      <c r="P197" s="188">
        <v>543442.68642350985</v>
      </c>
    </row>
    <row r="198" spans="1:16">
      <c r="A198" s="151">
        <v>3</v>
      </c>
      <c r="B198" s="177">
        <v>5302</v>
      </c>
      <c r="C198" s="123" t="s">
        <v>254</v>
      </c>
      <c r="D198" s="178">
        <v>176232.08649102284</v>
      </c>
      <c r="E198" s="178"/>
      <c r="F198" s="173">
        <v>0.18279999999999999</v>
      </c>
      <c r="G198" s="173">
        <v>0.18530000000000002</v>
      </c>
      <c r="H198" s="165">
        <v>1.3676148796499144E-2</v>
      </c>
      <c r="I198" s="122"/>
      <c r="J198" s="122"/>
      <c r="K198" s="180">
        <v>2.7840000000000131</v>
      </c>
      <c r="L198" s="180">
        <v>2.0160000000000444</v>
      </c>
      <c r="N198" s="124">
        <v>62699146.803430147</v>
      </c>
      <c r="O198" s="220"/>
      <c r="P198" s="188">
        <v>4372360.3615430351</v>
      </c>
    </row>
    <row r="199" spans="1:16">
      <c r="A199" s="151">
        <v>3</v>
      </c>
      <c r="B199" s="177">
        <v>7202</v>
      </c>
      <c r="C199" s="123" t="s">
        <v>255</v>
      </c>
      <c r="D199" s="178">
        <v>27002.259271324845</v>
      </c>
      <c r="E199" s="178"/>
      <c r="F199" s="173">
        <v>0.21409999999999998</v>
      </c>
      <c r="G199" s="173">
        <v>0.2117</v>
      </c>
      <c r="H199" s="165">
        <v>-1.1209715086408112E-2</v>
      </c>
      <c r="I199" s="122"/>
      <c r="J199" s="122"/>
      <c r="K199" s="180">
        <v>1.3440000000000119</v>
      </c>
      <c r="L199" s="180">
        <v>-5.951999999999984</v>
      </c>
      <c r="N199" s="124">
        <v>10975446.312459782</v>
      </c>
      <c r="O199" s="220"/>
      <c r="P199" s="188">
        <v>1901287.4001740087</v>
      </c>
    </row>
    <row r="200" spans="1:16">
      <c r="A200" s="151">
        <v>3</v>
      </c>
      <c r="B200" s="177">
        <v>6909</v>
      </c>
      <c r="C200" s="123" t="s">
        <v>256</v>
      </c>
      <c r="D200" s="178">
        <v>12076.669314616889</v>
      </c>
      <c r="E200" s="178"/>
      <c r="F200" s="173">
        <v>0.40629999999999999</v>
      </c>
      <c r="G200" s="173">
        <v>0.4294</v>
      </c>
      <c r="H200" s="165">
        <v>5.6854540979571766E-2</v>
      </c>
      <c r="I200" s="122"/>
      <c r="J200" s="122"/>
      <c r="K200" s="180">
        <v>7.9680000000000017</v>
      </c>
      <c r="L200" s="180">
        <v>36.384000000000015</v>
      </c>
      <c r="N200" s="124">
        <v>9956585.8630972654</v>
      </c>
      <c r="O200" s="220"/>
      <c r="P200" s="188">
        <v>5399581.2607209999</v>
      </c>
    </row>
    <row r="201" spans="1:16">
      <c r="A201" s="151">
        <v>3</v>
      </c>
      <c r="B201" s="177">
        <v>4108</v>
      </c>
      <c r="C201" s="123" t="s">
        <v>257</v>
      </c>
      <c r="D201" s="178">
        <v>418.87078134363338</v>
      </c>
      <c r="E201" s="178"/>
      <c r="F201" s="173">
        <v>0.49869999999999998</v>
      </c>
      <c r="G201" s="173">
        <v>0.56220000000000003</v>
      </c>
      <c r="H201" s="165">
        <v>0.12733106075797074</v>
      </c>
      <c r="I201" s="122"/>
      <c r="J201" s="122"/>
      <c r="K201" s="180">
        <v>22.080000000000073</v>
      </c>
      <c r="L201" s="180">
        <v>99.840000000000032</v>
      </c>
      <c r="N201" s="124">
        <v>452139.17428107013</v>
      </c>
      <c r="O201" s="220"/>
      <c r="P201" s="188">
        <v>283665.45890380989</v>
      </c>
    </row>
    <row r="202" spans="1:16">
      <c r="A202" s="151">
        <v>3</v>
      </c>
      <c r="B202" s="177">
        <v>4903</v>
      </c>
      <c r="C202" s="123" t="s">
        <v>258</v>
      </c>
      <c r="D202" s="178">
        <v>755.89951419565739</v>
      </c>
      <c r="E202" s="178"/>
      <c r="F202" s="173">
        <v>0.53659999999999997</v>
      </c>
      <c r="G202" s="173">
        <v>0.58840000000000003</v>
      </c>
      <c r="H202" s="165">
        <v>9.6533730898248349E-2</v>
      </c>
      <c r="I202" s="122"/>
      <c r="J202" s="122"/>
      <c r="K202" s="180">
        <v>18.624000000000052</v>
      </c>
      <c r="L202" s="180">
        <v>80.832000000000079</v>
      </c>
      <c r="N202" s="124">
        <v>853960.84637323173</v>
      </c>
      <c r="O202" s="220"/>
      <c r="P202" s="188">
        <v>545584.32244981593</v>
      </c>
    </row>
    <row r="203" spans="1:16">
      <c r="A203" s="151">
        <v>4</v>
      </c>
      <c r="B203" s="177">
        <v>7100</v>
      </c>
      <c r="C203" s="123" t="s">
        <v>259</v>
      </c>
      <c r="D203" s="178">
        <v>94.484324568132422</v>
      </c>
      <c r="E203" s="178"/>
      <c r="F203" s="173">
        <v>0.20549999999999999</v>
      </c>
      <c r="G203" s="173">
        <v>0.20950000000000002</v>
      </c>
      <c r="H203" s="165">
        <v>1.94647201946474E-2</v>
      </c>
      <c r="I203" s="122"/>
      <c r="J203" s="122"/>
      <c r="K203" s="180">
        <v>3.5520000000000085</v>
      </c>
      <c r="L203" s="180">
        <v>4.1280000000000516</v>
      </c>
      <c r="N203" s="124">
        <v>38005.374714285594</v>
      </c>
      <c r="O203" s="220"/>
      <c r="P203" s="188">
        <v>6289.662752835301</v>
      </c>
    </row>
    <row r="204" spans="1:16">
      <c r="A204" s="151">
        <v>4</v>
      </c>
      <c r="B204" s="177">
        <v>6502</v>
      </c>
      <c r="C204" s="123" t="s">
        <v>260</v>
      </c>
      <c r="D204" s="178">
        <v>49686.261173351188</v>
      </c>
      <c r="E204" s="178"/>
      <c r="F204" s="173">
        <v>0.2155</v>
      </c>
      <c r="G204" s="173">
        <v>0.2167</v>
      </c>
      <c r="H204" s="165">
        <v>5.5684454756381729E-3</v>
      </c>
      <c r="I204" s="122"/>
      <c r="J204" s="122"/>
      <c r="K204" s="180">
        <v>3.0720000000000347</v>
      </c>
      <c r="L204" s="180">
        <v>-0.768000000000022</v>
      </c>
      <c r="N204" s="124">
        <v>20672664.56882919</v>
      </c>
      <c r="O204" s="220"/>
      <c r="P204" s="188">
        <v>3932576.1491501876</v>
      </c>
    </row>
    <row r="205" spans="1:16">
      <c r="A205" s="151">
        <v>4</v>
      </c>
      <c r="B205" s="177">
        <v>6303</v>
      </c>
      <c r="C205" s="123" t="s">
        <v>261</v>
      </c>
      <c r="D205" s="178">
        <v>58787.247206922715</v>
      </c>
      <c r="E205" s="178"/>
      <c r="F205" s="173">
        <v>0.27179999999999999</v>
      </c>
      <c r="G205" s="173">
        <v>0.27610000000000001</v>
      </c>
      <c r="H205" s="165">
        <v>1.5820456217807255E-2</v>
      </c>
      <c r="I205" s="122"/>
      <c r="J205" s="122"/>
      <c r="K205" s="180">
        <v>3.744000000000014</v>
      </c>
      <c r="L205" s="180">
        <v>4.512000000000036</v>
      </c>
      <c r="N205" s="124">
        <v>31163825.191356216</v>
      </c>
      <c r="O205" s="220"/>
      <c r="P205" s="188">
        <v>10682160.145273279</v>
      </c>
    </row>
    <row r="206" spans="1:16">
      <c r="A206" s="151">
        <v>4</v>
      </c>
      <c r="B206" s="177">
        <v>6601</v>
      </c>
      <c r="C206" s="123" t="s">
        <v>262</v>
      </c>
      <c r="D206" s="178">
        <v>12593.667727153392</v>
      </c>
      <c r="E206" s="178"/>
      <c r="F206" s="173">
        <v>0.58209999999999995</v>
      </c>
      <c r="G206" s="173">
        <v>0.61670000000000003</v>
      </c>
      <c r="H206" s="165">
        <v>5.9439958769970991E-2</v>
      </c>
      <c r="I206" s="122"/>
      <c r="J206" s="122"/>
      <c r="K206" s="180">
        <v>9.2160000000000242</v>
      </c>
      <c r="L206" s="180">
        <v>57.216000000000122</v>
      </c>
      <c r="N206" s="124">
        <v>14911708.583684156</v>
      </c>
      <c r="O206" s="220"/>
      <c r="P206" s="188">
        <v>9716814.6012728717</v>
      </c>
    </row>
    <row r="207" spans="1:16">
      <c r="A207" s="151">
        <v>4</v>
      </c>
      <c r="B207" s="177">
        <v>4109</v>
      </c>
      <c r="C207" s="123" t="s">
        <v>263</v>
      </c>
      <c r="D207" s="178">
        <v>395.93023359180057</v>
      </c>
      <c r="E207" s="178"/>
      <c r="F207" s="173">
        <v>0.61749999999999994</v>
      </c>
      <c r="G207" s="173">
        <v>0.64960000000000007</v>
      </c>
      <c r="H207" s="165">
        <v>5.1983805668016414E-2</v>
      </c>
      <c r="I207" s="122"/>
      <c r="J207" s="122"/>
      <c r="K207" s="180">
        <v>7.584000000000044</v>
      </c>
      <c r="L207" s="180">
        <v>54.048000000000201</v>
      </c>
      <c r="N207" s="124">
        <v>493816.85710316867</v>
      </c>
      <c r="O207" s="220"/>
      <c r="P207" s="188">
        <v>328106.18094961497</v>
      </c>
    </row>
    <row r="208" spans="1:16">
      <c r="A208" s="151">
        <v>4</v>
      </c>
      <c r="B208" s="177">
        <v>1006</v>
      </c>
      <c r="C208" s="128" t="s">
        <v>264</v>
      </c>
      <c r="D208" s="178">
        <v>1035.4695680215323</v>
      </c>
      <c r="E208" s="178"/>
      <c r="F208" s="173">
        <v>0.62329999999999997</v>
      </c>
      <c r="G208" s="173">
        <v>0.66280000000000006</v>
      </c>
      <c r="H208" s="165">
        <v>6.3372372854163528E-2</v>
      </c>
      <c r="I208" s="122"/>
      <c r="J208" s="122"/>
      <c r="K208" s="180">
        <v>10.560000000000009</v>
      </c>
      <c r="L208" s="180">
        <v>65.280000000000172</v>
      </c>
      <c r="N208" s="124">
        <v>1317713.7209945696</v>
      </c>
      <c r="O208" s="220"/>
      <c r="P208" s="188">
        <v>880705.13855754735</v>
      </c>
    </row>
    <row r="209" spans="1:16">
      <c r="A209" s="151">
        <v>5</v>
      </c>
      <c r="B209" s="177">
        <v>5301</v>
      </c>
      <c r="C209" s="123" t="s">
        <v>265</v>
      </c>
      <c r="D209" s="178">
        <v>107873.07278752202</v>
      </c>
      <c r="E209" s="178"/>
      <c r="F209" s="173">
        <v>0.2321</v>
      </c>
      <c r="G209" s="173">
        <v>0.2303</v>
      </c>
      <c r="H209" s="165">
        <v>-7.7552778974580017E-3</v>
      </c>
      <c r="I209" s="122"/>
      <c r="J209" s="122"/>
      <c r="K209" s="180">
        <v>1.8240000000000123</v>
      </c>
      <c r="L209" s="180">
        <v>-5.2800000000000047</v>
      </c>
      <c r="N209" s="124">
        <v>47698883.832895331</v>
      </c>
      <c r="O209" s="220"/>
      <c r="P209" s="188">
        <v>11063531.383854844</v>
      </c>
    </row>
    <row r="210" spans="1:16">
      <c r="A210" s="151">
        <v>6</v>
      </c>
      <c r="B210" s="177">
        <v>4901</v>
      </c>
      <c r="C210" s="123" t="s">
        <v>266</v>
      </c>
      <c r="D210" s="178">
        <v>24949.437389668379</v>
      </c>
      <c r="E210" s="178"/>
      <c r="F210" s="173">
        <v>0.25609999999999999</v>
      </c>
      <c r="G210" s="173">
        <v>0.26390000000000002</v>
      </c>
      <c r="H210" s="165">
        <v>3.0456852791878264E-2</v>
      </c>
      <c r="I210" s="122"/>
      <c r="J210" s="122"/>
      <c r="K210" s="180">
        <v>4.6080000000000254</v>
      </c>
      <c r="L210" s="180">
        <v>10.368000000000031</v>
      </c>
      <c r="N210" s="124">
        <v>12641580.532096293</v>
      </c>
      <c r="O210" s="220"/>
      <c r="P210" s="188">
        <v>4006073.2789643076</v>
      </c>
    </row>
    <row r="211" spans="1:16">
      <c r="A211" s="151">
        <v>6</v>
      </c>
      <c r="B211" s="177">
        <v>4107</v>
      </c>
      <c r="C211" s="123" t="s">
        <v>267</v>
      </c>
      <c r="D211" s="178">
        <v>6275.4463848302294</v>
      </c>
      <c r="E211" s="178"/>
      <c r="F211" s="173">
        <v>0.57520000000000004</v>
      </c>
      <c r="G211" s="173">
        <v>0.58050000000000002</v>
      </c>
      <c r="H211" s="165">
        <v>9.2141863699581883E-3</v>
      </c>
      <c r="I211" s="122"/>
      <c r="J211" s="122"/>
      <c r="K211" s="180">
        <v>1.5360000000000174</v>
      </c>
      <c r="L211" s="180">
        <v>8.6399999999999277</v>
      </c>
      <c r="N211" s="124">
        <v>6994361.5226763804</v>
      </c>
      <c r="O211" s="220"/>
      <c r="P211" s="188">
        <v>4443895.6070250999</v>
      </c>
    </row>
    <row r="212" spans="1:16">
      <c r="A212" s="151">
        <v>7</v>
      </c>
      <c r="B212" s="177">
        <v>7101</v>
      </c>
      <c r="C212" s="123" t="s">
        <v>268</v>
      </c>
      <c r="D212" s="178">
        <v>1233.0828227745083</v>
      </c>
      <c r="E212" s="178"/>
      <c r="F212" s="173">
        <v>0.22039999999999998</v>
      </c>
      <c r="G212" s="173">
        <v>0.22920000000000001</v>
      </c>
      <c r="H212" s="165">
        <v>3.9927404718693493E-2</v>
      </c>
      <c r="I212" s="122"/>
      <c r="J212" s="122"/>
      <c r="K212" s="180">
        <v>3.9360000000000461</v>
      </c>
      <c r="L212" s="180">
        <v>12.960000000000012</v>
      </c>
      <c r="N212" s="124">
        <v>542635.35932144127</v>
      </c>
      <c r="O212" s="220"/>
      <c r="P212" s="188">
        <v>124095.87693801336</v>
      </c>
    </row>
    <row r="213" spans="1:16">
      <c r="A213" s="151">
        <v>7</v>
      </c>
      <c r="B213" s="177">
        <v>1007</v>
      </c>
      <c r="C213" s="123" t="s">
        <v>269</v>
      </c>
      <c r="D213" s="178">
        <v>3634.2792817894542</v>
      </c>
      <c r="E213" s="178"/>
      <c r="F213" s="173">
        <v>0.81530000000000002</v>
      </c>
      <c r="G213" s="173">
        <v>0.8367</v>
      </c>
      <c r="H213" s="165">
        <v>2.6248006868637264E-2</v>
      </c>
      <c r="I213" s="122"/>
      <c r="J213" s="122"/>
      <c r="K213" s="180">
        <v>13.536000000000028</v>
      </c>
      <c r="L213" s="180">
        <v>27.551999999999921</v>
      </c>
      <c r="N213" s="124">
        <v>5838338.8321406133</v>
      </c>
      <c r="O213" s="220"/>
      <c r="P213" s="188">
        <v>4184526.6095929309</v>
      </c>
    </row>
    <row r="214" spans="1:16" ht="15">
      <c r="A214" s="151">
        <v>8</v>
      </c>
      <c r="B214" s="177">
        <v>6301</v>
      </c>
      <c r="C214" s="123" t="s">
        <v>270</v>
      </c>
      <c r="D214" s="178">
        <v>8796.7041365369478</v>
      </c>
      <c r="E214" s="178"/>
      <c r="F214" s="173">
        <v>0.46379999999999999</v>
      </c>
      <c r="G214" s="173">
        <v>0.48150000000000004</v>
      </c>
      <c r="H214" s="165">
        <v>3.8163001293661125E-2</v>
      </c>
      <c r="I214" s="126"/>
      <c r="J214" s="183"/>
      <c r="K214" s="180">
        <v>7.104000000000017</v>
      </c>
      <c r="L214" s="180">
        <v>26.880000000000077</v>
      </c>
      <c r="N214" s="124">
        <v>8132377.0401456784</v>
      </c>
      <c r="O214" s="220"/>
      <c r="P214" s="188">
        <v>4721541.5707721803</v>
      </c>
    </row>
    <row r="215" spans="1:16">
      <c r="A215" s="151">
        <v>9</v>
      </c>
      <c r="B215" s="177">
        <v>6608</v>
      </c>
      <c r="C215" s="123" t="s">
        <v>271</v>
      </c>
      <c r="D215" s="178">
        <v>285.41021721783216</v>
      </c>
      <c r="E215" s="178"/>
      <c r="F215" s="173">
        <v>1.2683</v>
      </c>
      <c r="G215" s="173">
        <v>1.2685000000000002</v>
      </c>
      <c r="H215" s="165">
        <v>1.5769139793442299E-4</v>
      </c>
      <c r="I215" s="122"/>
      <c r="J215" s="179"/>
      <c r="K215" s="180">
        <v>-2.20799999999997</v>
      </c>
      <c r="L215" s="180">
        <v>2.592000000000354</v>
      </c>
      <c r="N215" s="124">
        <v>695122.29223837471</v>
      </c>
      <c r="O215" s="220"/>
      <c r="P215" s="188">
        <v>540656.63871723262</v>
      </c>
    </row>
    <row r="216" spans="1:16">
      <c r="H216" s="118"/>
      <c r="I216" s="122"/>
      <c r="J216" s="122"/>
    </row>
    <row r="217" spans="1:16" ht="15">
      <c r="A217" s="167">
        <v>2</v>
      </c>
      <c r="B217" s="175" t="s">
        <v>272</v>
      </c>
      <c r="C217" s="176"/>
      <c r="D217" s="169">
        <v>126494.59875057856</v>
      </c>
      <c r="E217" s="169"/>
      <c r="F217" s="170">
        <v>0.54069772006857786</v>
      </c>
      <c r="G217" s="170">
        <v>0.571959100749176</v>
      </c>
      <c r="H217" s="212">
        <v>5.7816742183845804E-2</v>
      </c>
      <c r="I217" s="122"/>
      <c r="J217" s="122"/>
      <c r="K217" s="172">
        <v>13.546725676841588</v>
      </c>
      <c r="L217" s="172">
        <v>46.475125229907015</v>
      </c>
      <c r="M217" s="221"/>
      <c r="N217" s="231">
        <v>138911494.94593683</v>
      </c>
      <c r="O217" s="219"/>
      <c r="P217" s="231">
        <v>87833421.361772776</v>
      </c>
    </row>
    <row r="218" spans="1:16">
      <c r="B218" s="177"/>
      <c r="D218" s="178"/>
      <c r="E218" s="178"/>
      <c r="F218" s="173"/>
      <c r="G218" s="173"/>
      <c r="H218" s="165"/>
      <c r="I218" s="122"/>
      <c r="J218" s="122"/>
      <c r="K218" s="180"/>
      <c r="L218" s="180"/>
      <c r="N218" s="232"/>
      <c r="O218" s="220"/>
      <c r="P218" s="232"/>
    </row>
    <row r="219" spans="1:16">
      <c r="A219" s="151">
        <v>1</v>
      </c>
      <c r="B219" s="177">
        <v>6305</v>
      </c>
      <c r="C219" s="123" t="s">
        <v>273</v>
      </c>
      <c r="D219" s="178">
        <v>12184.029172246956</v>
      </c>
      <c r="E219" s="178"/>
      <c r="F219" s="173">
        <v>0.37290000000000001</v>
      </c>
      <c r="G219" s="173">
        <v>0.39560000000000006</v>
      </c>
      <c r="H219" s="165">
        <v>6.0874229015822179E-2</v>
      </c>
      <c r="I219" s="122"/>
      <c r="J219" s="122"/>
      <c r="K219" s="180">
        <v>12.383999999999968</v>
      </c>
      <c r="L219" s="180">
        <v>31.200000000000134</v>
      </c>
      <c r="N219" s="124">
        <v>9254403.7258385215</v>
      </c>
      <c r="O219" s="220"/>
      <c r="P219" s="188">
        <v>4740823.2959232992</v>
      </c>
    </row>
    <row r="220" spans="1:16">
      <c r="A220" s="151">
        <v>1</v>
      </c>
      <c r="B220" s="177">
        <v>3901</v>
      </c>
      <c r="C220" s="123" t="s">
        <v>274</v>
      </c>
      <c r="D220" s="178">
        <v>5014.3522337229479</v>
      </c>
      <c r="E220" s="178"/>
      <c r="F220" s="173">
        <v>0.47</v>
      </c>
      <c r="G220" s="173">
        <v>0.45860000000000001</v>
      </c>
      <c r="H220" s="165">
        <v>-2.4255319148936083E-2</v>
      </c>
      <c r="I220" s="122"/>
      <c r="J220" s="122"/>
      <c r="K220" s="180">
        <v>2.3040000000000393</v>
      </c>
      <c r="L220" s="180">
        <v>-24.191999999999972</v>
      </c>
      <c r="N220" s="124">
        <v>4415197.3140198607</v>
      </c>
      <c r="O220" s="220"/>
      <c r="P220" s="188">
        <v>2499535.0463536377</v>
      </c>
    </row>
    <row r="221" spans="1:16">
      <c r="A221" s="151">
        <v>1</v>
      </c>
      <c r="B221" s="177">
        <v>6403</v>
      </c>
      <c r="C221" s="123" t="s">
        <v>275</v>
      </c>
      <c r="D221" s="178">
        <v>16325.246589173472</v>
      </c>
      <c r="E221" s="178"/>
      <c r="F221" s="173">
        <v>0.46200000000000002</v>
      </c>
      <c r="G221" s="173">
        <v>0.50309999999999999</v>
      </c>
      <c r="H221" s="165">
        <v>8.8961038961038907E-2</v>
      </c>
      <c r="I221" s="122"/>
      <c r="J221" s="122"/>
      <c r="K221" s="180">
        <v>15.264000000000078</v>
      </c>
      <c r="L221" s="180">
        <v>63.647999999999868</v>
      </c>
      <c r="N221" s="124">
        <v>15769404.593305292</v>
      </c>
      <c r="O221" s="220"/>
      <c r="P221" s="188">
        <v>9387074.2536427397</v>
      </c>
    </row>
    <row r="222" spans="1:16">
      <c r="A222" s="151">
        <v>1</v>
      </c>
      <c r="B222" s="177">
        <v>6406</v>
      </c>
      <c r="C222" s="123" t="s">
        <v>276</v>
      </c>
      <c r="D222" s="178">
        <v>22464.886997150101</v>
      </c>
      <c r="E222" s="178"/>
      <c r="F222" s="173">
        <v>0.48170000000000002</v>
      </c>
      <c r="G222" s="173">
        <v>0.51770000000000005</v>
      </c>
      <c r="H222" s="165">
        <v>7.4735312435125767E-2</v>
      </c>
      <c r="I222" s="122"/>
      <c r="J222" s="122"/>
      <c r="K222" s="180">
        <v>14.687999999999981</v>
      </c>
      <c r="L222" s="180">
        <v>54.43200000000008</v>
      </c>
      <c r="N222" s="124">
        <v>22329738.236975249</v>
      </c>
      <c r="O222" s="220"/>
      <c r="P222" s="188">
        <v>13486523.532904137</v>
      </c>
    </row>
    <row r="223" spans="1:16">
      <c r="A223" s="151">
        <v>1</v>
      </c>
      <c r="B223" s="177">
        <v>3410</v>
      </c>
      <c r="C223" s="123" t="s">
        <v>277</v>
      </c>
      <c r="D223" s="178">
        <v>10738.484898606295</v>
      </c>
      <c r="E223" s="178"/>
      <c r="F223" s="173">
        <v>0.51570000000000005</v>
      </c>
      <c r="G223" s="173">
        <v>0.5242</v>
      </c>
      <c r="H223" s="165">
        <v>1.648245103742485E-2</v>
      </c>
      <c r="I223" s="122"/>
      <c r="J223" s="122"/>
      <c r="K223" s="180">
        <v>6.7199999999999793</v>
      </c>
      <c r="L223" s="180">
        <v>9.5999999999999286</v>
      </c>
      <c r="N223" s="124">
        <v>10807898.464990886</v>
      </c>
      <c r="O223" s="220"/>
      <c r="P223" s="188">
        <v>6566798.2851957213</v>
      </c>
    </row>
    <row r="224" spans="1:16">
      <c r="A224" s="151">
        <v>1</v>
      </c>
      <c r="B224" s="177">
        <v>6402</v>
      </c>
      <c r="C224" s="123" t="s">
        <v>278</v>
      </c>
      <c r="D224" s="178">
        <v>15090.455679111554</v>
      </c>
      <c r="E224" s="178"/>
      <c r="F224" s="173">
        <v>0.6976</v>
      </c>
      <c r="G224" s="173">
        <v>0.72230000000000005</v>
      </c>
      <c r="H224" s="165">
        <v>3.5407110091743244E-2</v>
      </c>
      <c r="I224" s="122"/>
      <c r="J224" s="179"/>
      <c r="K224" s="180">
        <v>13.632000000000044</v>
      </c>
      <c r="L224" s="180">
        <v>33.792000000000058</v>
      </c>
      <c r="N224" s="124">
        <v>20927685.38308277</v>
      </c>
      <c r="O224" s="220"/>
      <c r="P224" s="188">
        <v>14414316.343662642</v>
      </c>
    </row>
    <row r="225" spans="1:16">
      <c r="A225" s="151">
        <v>1</v>
      </c>
      <c r="B225" s="177">
        <v>6504</v>
      </c>
      <c r="C225" s="123" t="s">
        <v>279</v>
      </c>
      <c r="D225" s="178">
        <v>2972.8356886349998</v>
      </c>
      <c r="E225" s="178"/>
      <c r="F225" s="173">
        <v>0.75380000000000003</v>
      </c>
      <c r="G225" s="173">
        <v>0.75530000000000008</v>
      </c>
      <c r="H225" s="165">
        <v>1.9899177500664056E-3</v>
      </c>
      <c r="I225" s="122"/>
      <c r="J225" s="122"/>
      <c r="K225" s="180">
        <v>-12.575999999999947</v>
      </c>
      <c r="L225" s="180">
        <v>15.456000000000056</v>
      </c>
      <c r="N225" s="124">
        <v>4311134.9676019503</v>
      </c>
      <c r="O225" s="220"/>
      <c r="P225" s="188">
        <v>3011561.5111031453</v>
      </c>
    </row>
    <row r="226" spans="1:16">
      <c r="A226" s="151">
        <v>2</v>
      </c>
      <c r="B226" s="177">
        <v>6506</v>
      </c>
      <c r="C226" s="123" t="s">
        <v>280</v>
      </c>
      <c r="D226" s="178">
        <v>561.42675293961906</v>
      </c>
      <c r="E226" s="178"/>
      <c r="F226" s="173">
        <v>0.42120000000000002</v>
      </c>
      <c r="G226" s="173">
        <v>0.43240000000000001</v>
      </c>
      <c r="H226" s="165">
        <v>2.6590693257359854E-2</v>
      </c>
      <c r="I226" s="122"/>
      <c r="J226" s="122"/>
      <c r="K226" s="180">
        <v>3.6480000000000246</v>
      </c>
      <c r="L226" s="180">
        <v>17.855999999999952</v>
      </c>
      <c r="N226" s="124">
        <v>466100.98170449527</v>
      </c>
      <c r="O226" s="220"/>
      <c r="P226" s="188">
        <v>253961.43660637698</v>
      </c>
    </row>
    <row r="227" spans="1:16">
      <c r="A227" s="151">
        <v>3</v>
      </c>
      <c r="B227" s="177">
        <v>6411</v>
      </c>
      <c r="C227" s="127" t="s">
        <v>281</v>
      </c>
      <c r="D227" s="178">
        <v>8226.849577111785</v>
      </c>
      <c r="E227" s="178"/>
      <c r="F227" s="173">
        <v>0.25609999999999999</v>
      </c>
      <c r="G227" s="173">
        <v>0.27010000000000001</v>
      </c>
      <c r="H227" s="165">
        <v>5.4666146036704388E-2</v>
      </c>
      <c r="I227" s="122"/>
      <c r="J227" s="122"/>
      <c r="K227" s="180">
        <v>8.7360000000000237</v>
      </c>
      <c r="L227" s="180">
        <v>18.143999999999998</v>
      </c>
      <c r="N227" s="124">
        <v>4266378.3758935547</v>
      </c>
      <c r="O227" s="220"/>
      <c r="P227" s="188">
        <v>1412959.4404250504</v>
      </c>
    </row>
    <row r="228" spans="1:16">
      <c r="A228" s="151">
        <v>3</v>
      </c>
      <c r="B228" s="177">
        <v>6309</v>
      </c>
      <c r="C228" s="123" t="s">
        <v>282</v>
      </c>
      <c r="D228" s="178">
        <v>21254.140355059219</v>
      </c>
      <c r="E228" s="178"/>
      <c r="F228" s="173">
        <v>0.62150000000000005</v>
      </c>
      <c r="G228" s="173">
        <v>0.66160000000000008</v>
      </c>
      <c r="H228" s="165">
        <v>6.4521319388576082E-2</v>
      </c>
      <c r="I228" s="122"/>
      <c r="J228" s="122"/>
      <c r="K228" s="180">
        <v>17.664000000000001</v>
      </c>
      <c r="L228" s="180">
        <v>59.328000000000046</v>
      </c>
      <c r="N228" s="124">
        <v>26998539.377101786</v>
      </c>
      <c r="O228" s="220"/>
      <c r="P228" s="188">
        <v>18055150.784588374</v>
      </c>
    </row>
    <row r="229" spans="1:16">
      <c r="A229" s="151">
        <v>3</v>
      </c>
      <c r="B229" s="177">
        <v>6404</v>
      </c>
      <c r="C229" s="123" t="s">
        <v>283</v>
      </c>
      <c r="D229" s="178">
        <v>1222.377921226918</v>
      </c>
      <c r="E229" s="178"/>
      <c r="F229" s="173">
        <v>0.79689999999999994</v>
      </c>
      <c r="G229" s="173">
        <v>0.87360000000000004</v>
      </c>
      <c r="H229" s="165">
        <v>9.6247960848287351E-2</v>
      </c>
      <c r="I229" s="122"/>
      <c r="J229" s="122"/>
      <c r="K229" s="180">
        <v>30.623999999999985</v>
      </c>
      <c r="L229" s="180">
        <v>116.6400000000002</v>
      </c>
      <c r="N229" s="124">
        <v>2050309.1558089645</v>
      </c>
      <c r="O229" s="220"/>
      <c r="P229" s="188">
        <v>1487542.0073134832</v>
      </c>
    </row>
    <row r="230" spans="1:16">
      <c r="A230" s="151">
        <v>4</v>
      </c>
      <c r="B230" s="177">
        <v>3303</v>
      </c>
      <c r="C230" s="123" t="s">
        <v>284</v>
      </c>
      <c r="D230" s="178">
        <v>671.91072263453509</v>
      </c>
      <c r="E230" s="178"/>
      <c r="F230" s="173">
        <v>0.93419999999999992</v>
      </c>
      <c r="G230" s="173">
        <v>0.99219999999999997</v>
      </c>
      <c r="H230" s="165">
        <v>6.2085206593877285E-2</v>
      </c>
      <c r="I230" s="122"/>
      <c r="J230" s="179"/>
      <c r="K230" s="180">
        <v>15.840000000000014</v>
      </c>
      <c r="L230" s="180">
        <v>95.520000000000081</v>
      </c>
      <c r="N230" s="124">
        <v>1280006.0524761325</v>
      </c>
      <c r="O230" s="220"/>
      <c r="P230" s="188">
        <v>954783.63178365561</v>
      </c>
    </row>
    <row r="231" spans="1:16" ht="15">
      <c r="A231" s="151">
        <v>4</v>
      </c>
      <c r="B231" s="177">
        <v>6306</v>
      </c>
      <c r="C231" s="123" t="s">
        <v>285</v>
      </c>
      <c r="D231" s="178">
        <v>7439.8706252719849</v>
      </c>
      <c r="E231" s="178"/>
      <c r="F231" s="173">
        <v>0.93490000000000006</v>
      </c>
      <c r="G231" s="173">
        <v>1.0163</v>
      </c>
      <c r="H231" s="165">
        <v>8.7068135629478904E-2</v>
      </c>
      <c r="I231" s="126"/>
      <c r="J231" s="183"/>
      <c r="K231" s="180">
        <v>27.648000000000046</v>
      </c>
      <c r="L231" s="180">
        <v>128.63999999999979</v>
      </c>
      <c r="N231" s="124">
        <v>14517389.791610723</v>
      </c>
      <c r="O231" s="220"/>
      <c r="P231" s="188">
        <v>10884014.100156697</v>
      </c>
    </row>
    <row r="232" spans="1:16">
      <c r="A232" s="151">
        <v>5</v>
      </c>
      <c r="B232" s="177">
        <v>6308</v>
      </c>
      <c r="C232" s="123" t="s">
        <v>286</v>
      </c>
      <c r="D232" s="178">
        <v>2327.731537688167</v>
      </c>
      <c r="E232" s="178"/>
      <c r="F232" s="173">
        <v>0.30740000000000001</v>
      </c>
      <c r="G232" s="173">
        <v>0.33950000000000002</v>
      </c>
      <c r="H232" s="165">
        <v>0.10442420299284327</v>
      </c>
      <c r="I232" s="122"/>
      <c r="J232" s="179"/>
      <c r="K232" s="180">
        <v>12.192000000000016</v>
      </c>
      <c r="L232" s="180">
        <v>49.440000000000019</v>
      </c>
      <c r="N232" s="124">
        <v>1517308.5255266549</v>
      </c>
      <c r="O232" s="220"/>
      <c r="P232" s="188">
        <v>678377.69211381406</v>
      </c>
    </row>
    <row r="233" spans="1:16">
      <c r="A233" s="81"/>
      <c r="C233" s="123"/>
      <c r="H233" s="118"/>
      <c r="I233" s="122"/>
      <c r="J233" s="122"/>
      <c r="N233" s="188"/>
      <c r="O233" s="220"/>
      <c r="P233" s="188"/>
    </row>
    <row r="234" spans="1:16" ht="15">
      <c r="A234" s="167">
        <v>2</v>
      </c>
      <c r="B234" s="175" t="s">
        <v>287</v>
      </c>
      <c r="C234" s="176"/>
      <c r="D234" s="169">
        <v>43106.172995664223</v>
      </c>
      <c r="E234" s="169"/>
      <c r="F234" s="170">
        <v>1.1540933329055416</v>
      </c>
      <c r="G234" s="170">
        <v>1.2218588256545486</v>
      </c>
      <c r="H234" s="212">
        <v>5.8717515140998877E-2</v>
      </c>
      <c r="I234" s="122"/>
      <c r="J234" s="122"/>
      <c r="K234" s="172">
        <v>28.212407783368832</v>
      </c>
      <c r="L234" s="172">
        <v>101.89733829472372</v>
      </c>
      <c r="M234" s="221"/>
      <c r="N234" s="231">
        <v>101125743.19669268</v>
      </c>
      <c r="O234" s="219"/>
      <c r="P234" s="231">
        <v>78482442.341966316</v>
      </c>
    </row>
    <row r="235" spans="1:16">
      <c r="A235" s="81"/>
      <c r="B235" s="177"/>
      <c r="D235" s="178"/>
      <c r="E235" s="178"/>
      <c r="F235" s="173"/>
      <c r="G235" s="173"/>
      <c r="H235" s="165"/>
      <c r="I235" s="122"/>
      <c r="J235" s="122"/>
      <c r="K235" s="180"/>
      <c r="L235" s="180"/>
      <c r="N235" s="232"/>
      <c r="O235" s="220"/>
      <c r="P235" s="232"/>
    </row>
    <row r="236" spans="1:16">
      <c r="A236" s="151">
        <v>2</v>
      </c>
      <c r="B236" s="177">
        <v>2104</v>
      </c>
      <c r="C236" s="123" t="s">
        <v>288</v>
      </c>
      <c r="D236" s="178">
        <v>14868.573927248381</v>
      </c>
      <c r="E236" s="178"/>
      <c r="F236" s="173">
        <v>0.96219999999999994</v>
      </c>
      <c r="G236" s="173">
        <v>0.97470000000000001</v>
      </c>
      <c r="H236" s="165">
        <v>1.2991062149241284E-2</v>
      </c>
      <c r="I236" s="122"/>
      <c r="J236" s="122"/>
      <c r="K236" s="180">
        <v>16.320000000000014</v>
      </c>
      <c r="L236" s="180">
        <v>7.6800000000001134</v>
      </c>
      <c r="N236" s="124">
        <v>27825406.093226872</v>
      </c>
      <c r="O236" s="220"/>
      <c r="P236" s="188">
        <v>20733338.98505589</v>
      </c>
    </row>
    <row r="237" spans="1:16">
      <c r="A237" s="151">
        <v>2</v>
      </c>
      <c r="B237" s="177">
        <v>3902</v>
      </c>
      <c r="C237" s="123" t="s">
        <v>289</v>
      </c>
      <c r="D237" s="178">
        <v>12441.844528735466</v>
      </c>
      <c r="E237" s="178"/>
      <c r="F237" s="173">
        <v>1.1549999999999998</v>
      </c>
      <c r="G237" s="173">
        <v>1.2875000000000001</v>
      </c>
      <c r="H237" s="165">
        <v>0.114718614718615</v>
      </c>
      <c r="I237" s="122"/>
      <c r="J237" s="122"/>
      <c r="K237" s="180">
        <v>50.880000000000045</v>
      </c>
      <c r="L237" s="180">
        <v>203.52000000000049</v>
      </c>
      <c r="N237" s="124">
        <v>30756239.675034076</v>
      </c>
      <c r="O237" s="220"/>
      <c r="P237" s="188">
        <v>24057877.054763332</v>
      </c>
    </row>
    <row r="238" spans="1:16">
      <c r="A238" s="151">
        <v>2</v>
      </c>
      <c r="B238" s="177">
        <v>3903</v>
      </c>
      <c r="C238" s="123" t="s">
        <v>290</v>
      </c>
      <c r="D238" s="178">
        <v>0.94023565718747271</v>
      </c>
      <c r="E238" s="178"/>
      <c r="F238" s="173">
        <v>1.4560999999999999</v>
      </c>
      <c r="G238" s="173">
        <v>1.9093</v>
      </c>
      <c r="H238" s="165">
        <v>0.31124235972804071</v>
      </c>
      <c r="I238" s="122"/>
      <c r="J238" s="122"/>
      <c r="K238" s="180">
        <v>174.91200000000003</v>
      </c>
      <c r="L238" s="180">
        <v>695.23200000000008</v>
      </c>
      <c r="N238" s="124">
        <v>3446.7685253146401</v>
      </c>
      <c r="O238" s="220"/>
      <c r="P238" s="188">
        <v>2830.509492429992</v>
      </c>
    </row>
    <row r="239" spans="1:16">
      <c r="A239" s="151">
        <v>3</v>
      </c>
      <c r="B239" s="177">
        <v>3702</v>
      </c>
      <c r="C239" s="123" t="s">
        <v>291</v>
      </c>
      <c r="D239" s="178">
        <v>4266.2775291649532</v>
      </c>
      <c r="E239" s="178"/>
      <c r="F239" s="173">
        <v>0.92930000000000001</v>
      </c>
      <c r="G239" s="173">
        <v>0.92830000000000001</v>
      </c>
      <c r="H239" s="165">
        <v>-1.0760787689658713E-3</v>
      </c>
      <c r="I239" s="122"/>
      <c r="J239" s="179"/>
      <c r="K239" s="180">
        <v>0.76799999999996871</v>
      </c>
      <c r="L239" s="180">
        <v>-2.6879999999999704</v>
      </c>
      <c r="N239" s="124">
        <v>7603940.0262217466</v>
      </c>
      <c r="O239" s="220"/>
      <c r="P239" s="188">
        <v>5592766.2862474415</v>
      </c>
    </row>
    <row r="240" spans="1:16" ht="15">
      <c r="A240" s="151">
        <v>3</v>
      </c>
      <c r="B240" s="177">
        <v>3906</v>
      </c>
      <c r="C240" s="123" t="s">
        <v>292</v>
      </c>
      <c r="D240" s="178">
        <v>3624.2705193492934</v>
      </c>
      <c r="E240" s="178"/>
      <c r="F240" s="173">
        <v>1.1587000000000001</v>
      </c>
      <c r="G240" s="173">
        <v>1.2471000000000001</v>
      </c>
      <c r="H240" s="165">
        <v>7.6292396651419736E-2</v>
      </c>
      <c r="I240" s="126"/>
      <c r="J240" s="183"/>
      <c r="K240" s="180">
        <v>37.439999999999984</v>
      </c>
      <c r="L240" s="180">
        <v>132.28800000000007</v>
      </c>
      <c r="N240" s="124">
        <v>8678069.3081865683</v>
      </c>
      <c r="O240" s="220"/>
      <c r="P240" s="188">
        <v>6755958.0241062194</v>
      </c>
    </row>
    <row r="241" spans="1:16">
      <c r="A241" s="151">
        <v>3</v>
      </c>
      <c r="B241" s="177">
        <v>3304</v>
      </c>
      <c r="C241" s="123" t="s">
        <v>293</v>
      </c>
      <c r="D241" s="178">
        <v>4492.6968803215404</v>
      </c>
      <c r="E241" s="178"/>
      <c r="F241" s="173">
        <v>1.6136000000000001</v>
      </c>
      <c r="G241" s="173">
        <v>1.7099</v>
      </c>
      <c r="H241" s="165">
        <v>5.9680218145760966E-2</v>
      </c>
      <c r="I241" s="122"/>
      <c r="J241" s="179"/>
      <c r="K241" s="180">
        <v>32.44800000000005</v>
      </c>
      <c r="L241" s="180">
        <v>152.44799999999964</v>
      </c>
      <c r="N241" s="124">
        <v>14749559.799670659</v>
      </c>
      <c r="O241" s="220"/>
      <c r="P241" s="188">
        <v>11970700.983679138</v>
      </c>
    </row>
    <row r="242" spans="1:16">
      <c r="A242" s="151">
        <v>4</v>
      </c>
      <c r="B242" s="177">
        <v>4301</v>
      </c>
      <c r="C242" s="123" t="s">
        <v>294</v>
      </c>
      <c r="D242" s="178">
        <v>1118.8597024261587</v>
      </c>
      <c r="E242" s="178"/>
      <c r="F242" s="173">
        <v>1.9056999999999999</v>
      </c>
      <c r="G242" s="173">
        <v>2.0004</v>
      </c>
      <c r="H242" s="165">
        <v>4.9693026184604028E-2</v>
      </c>
      <c r="I242" s="122"/>
      <c r="J242" s="122"/>
      <c r="K242" s="180">
        <v>21.216000000000115</v>
      </c>
      <c r="L242" s="180">
        <v>160.60799999999989</v>
      </c>
      <c r="N242" s="124">
        <v>4297280.5415679123</v>
      </c>
      <c r="O242" s="220"/>
      <c r="P242" s="188">
        <v>3545550.7516496545</v>
      </c>
    </row>
    <row r="243" spans="1:16">
      <c r="A243" s="151">
        <v>5</v>
      </c>
      <c r="B243" s="177">
        <v>2101</v>
      </c>
      <c r="C243" s="123" t="s">
        <v>295</v>
      </c>
      <c r="D243" s="178">
        <v>1719.1161853367655</v>
      </c>
      <c r="E243" s="178"/>
      <c r="F243" s="173">
        <v>1.4112</v>
      </c>
      <c r="G243" s="173">
        <v>1.5353000000000001</v>
      </c>
      <c r="H243" s="165">
        <v>8.7939342403628107E-2</v>
      </c>
      <c r="I243" s="122"/>
      <c r="J243" s="122"/>
      <c r="K243" s="180">
        <v>16.896000000000058</v>
      </c>
      <c r="L243" s="180">
        <v>221.37600000000015</v>
      </c>
      <c r="N243" s="124">
        <v>5067569.4323472697</v>
      </c>
      <c r="O243" s="220"/>
      <c r="P243" s="188">
        <v>4059419.1883760663</v>
      </c>
    </row>
    <row r="244" spans="1:16">
      <c r="A244" s="151">
        <v>5</v>
      </c>
      <c r="B244" s="177">
        <v>4302</v>
      </c>
      <c r="C244" s="123" t="s">
        <v>296</v>
      </c>
      <c r="D244" s="178">
        <v>281.92915590253273</v>
      </c>
      <c r="E244" s="178"/>
      <c r="F244" s="173">
        <v>1.7242</v>
      </c>
      <c r="G244" s="173">
        <v>1.8150999999999999</v>
      </c>
      <c r="H244" s="165">
        <v>5.272010207632527E-2</v>
      </c>
      <c r="I244" s="122"/>
      <c r="J244" s="122"/>
      <c r="K244" s="180">
        <v>26.688000000000045</v>
      </c>
      <c r="L244" s="180">
        <v>147.83999999999992</v>
      </c>
      <c r="N244" s="124">
        <v>982520.85288707935</v>
      </c>
      <c r="O244" s="220"/>
      <c r="P244" s="188">
        <v>801832.5019778111</v>
      </c>
    </row>
    <row r="245" spans="1:16">
      <c r="A245" s="151">
        <v>5</v>
      </c>
      <c r="B245" s="177">
        <v>4304</v>
      </c>
      <c r="C245" s="123" t="s">
        <v>297</v>
      </c>
      <c r="D245" s="178">
        <v>291.66433152194026</v>
      </c>
      <c r="E245" s="178"/>
      <c r="F245" s="173">
        <v>2.0998999999999999</v>
      </c>
      <c r="G245" s="173">
        <v>2.0745</v>
      </c>
      <c r="H245" s="165">
        <v>-1.2095814086385048E-2</v>
      </c>
      <c r="I245" s="122"/>
      <c r="J245" s="122"/>
      <c r="K245" s="180">
        <v>-16.416000000000004</v>
      </c>
      <c r="L245" s="180">
        <v>-32.351999999999741</v>
      </c>
      <c r="N245" s="124">
        <v>1161710.699025149</v>
      </c>
      <c r="O245" s="220"/>
      <c r="P245" s="188">
        <v>962168.05661833659</v>
      </c>
    </row>
    <row r="246" spans="1:16">
      <c r="A246" s="81"/>
      <c r="F246" s="81"/>
      <c r="G246" s="81"/>
      <c r="H246" s="81"/>
      <c r="I246" s="122"/>
      <c r="J246" s="122"/>
      <c r="K246" s="81"/>
      <c r="L246" s="81"/>
      <c r="N246" s="188"/>
      <c r="O246" s="220"/>
      <c r="P246" s="188"/>
    </row>
    <row r="247" spans="1:16" ht="15">
      <c r="A247" s="167">
        <v>5</v>
      </c>
      <c r="B247" s="175" t="s">
        <v>298</v>
      </c>
      <c r="D247" s="169">
        <v>43259.484836983684</v>
      </c>
      <c r="E247" s="169"/>
      <c r="F247" s="170">
        <v>1.2137659375003798</v>
      </c>
      <c r="G247" s="170">
        <v>1.2853697353568472</v>
      </c>
      <c r="H247" s="212">
        <v>5.8993085605885121E-2</v>
      </c>
      <c r="I247" s="122"/>
      <c r="J247" s="122"/>
      <c r="K247" s="172">
        <v>22.182219193045533</v>
      </c>
      <c r="L247" s="172">
        <v>115.29707269137195</v>
      </c>
      <c r="M247" s="221"/>
      <c r="N247" s="231">
        <v>106760510.54704754</v>
      </c>
      <c r="O247" s="219"/>
      <c r="P247" s="231">
        <v>83400198.901747793</v>
      </c>
    </row>
    <row r="248" spans="1:16">
      <c r="A248" s="81"/>
      <c r="B248" s="177"/>
      <c r="D248" s="178"/>
      <c r="E248" s="178"/>
      <c r="F248" s="173"/>
      <c r="G248" s="173"/>
      <c r="H248" s="165"/>
      <c r="I248" s="122"/>
      <c r="J248" s="122"/>
      <c r="K248" s="180"/>
      <c r="L248" s="180"/>
      <c r="N248" s="232"/>
      <c r="O248" s="220"/>
      <c r="P248" s="232"/>
    </row>
    <row r="249" spans="1:16">
      <c r="A249" s="151">
        <v>2</v>
      </c>
      <c r="B249" s="177">
        <v>6407</v>
      </c>
      <c r="C249" s="123" t="s">
        <v>299</v>
      </c>
      <c r="D249" s="178">
        <v>10636.006601451219</v>
      </c>
      <c r="E249" s="178"/>
      <c r="F249" s="173">
        <v>0.75249999999999995</v>
      </c>
      <c r="G249" s="173">
        <v>0.77040000000000008</v>
      </c>
      <c r="H249" s="165">
        <v>2.3787375415282641E-2</v>
      </c>
      <c r="I249" s="122"/>
      <c r="J249" s="122"/>
      <c r="K249" s="180">
        <v>7.968000000000055</v>
      </c>
      <c r="L249" s="180">
        <v>26.400000000000212</v>
      </c>
      <c r="N249" s="124">
        <v>15732440.612655398</v>
      </c>
      <c r="O249" s="220"/>
      <c r="P249" s="188">
        <v>11036580.732955605</v>
      </c>
    </row>
    <row r="250" spans="1:16">
      <c r="A250" s="151">
        <v>2</v>
      </c>
      <c r="B250" s="177">
        <v>6603</v>
      </c>
      <c r="C250" s="123" t="s">
        <v>300</v>
      </c>
      <c r="D250" s="178">
        <v>908.96094204959411</v>
      </c>
      <c r="E250" s="178"/>
      <c r="F250" s="173">
        <v>0.7833</v>
      </c>
      <c r="G250" s="173">
        <v>0.80669999999999997</v>
      </c>
      <c r="H250" s="165">
        <v>2.9873611643048692E-2</v>
      </c>
      <c r="I250" s="122"/>
      <c r="J250" s="122"/>
      <c r="K250" s="180">
        <v>8.0639999999999912</v>
      </c>
      <c r="L250" s="180">
        <v>36.863999999999962</v>
      </c>
      <c r="N250" s="124">
        <v>1407856.8805467023</v>
      </c>
      <c r="O250" s="220"/>
      <c r="P250" s="188">
        <v>1000684.845163697</v>
      </c>
    </row>
    <row r="251" spans="1:16">
      <c r="A251" s="151">
        <v>2</v>
      </c>
      <c r="B251" s="177">
        <v>6410</v>
      </c>
      <c r="C251" s="123" t="s">
        <v>301</v>
      </c>
      <c r="D251" s="178">
        <v>242.26063625155183</v>
      </c>
      <c r="E251" s="178"/>
      <c r="F251" s="173">
        <v>0.80489999999999995</v>
      </c>
      <c r="G251" s="173">
        <v>0.83760000000000001</v>
      </c>
      <c r="H251" s="165">
        <v>4.062616474096159E-2</v>
      </c>
      <c r="I251" s="122"/>
      <c r="J251" s="122"/>
      <c r="K251" s="180">
        <v>10.272000000000014</v>
      </c>
      <c r="L251" s="180">
        <v>52.512000000000107</v>
      </c>
      <c r="N251" s="124">
        <v>389601.61713465565</v>
      </c>
      <c r="O251" s="220"/>
      <c r="P251" s="188">
        <v>279405.66499311535</v>
      </c>
    </row>
    <row r="252" spans="1:16">
      <c r="A252" s="151">
        <v>2</v>
      </c>
      <c r="B252" s="177">
        <v>2004</v>
      </c>
      <c r="C252" s="123" t="s">
        <v>302</v>
      </c>
      <c r="D252" s="178">
        <v>1208.377826446572</v>
      </c>
      <c r="E252" s="178"/>
      <c r="F252" s="173">
        <v>1.3242</v>
      </c>
      <c r="G252" s="173">
        <v>1.4410000000000001</v>
      </c>
      <c r="H252" s="165">
        <v>8.8204198761516306E-2</v>
      </c>
      <c r="I252" s="122"/>
      <c r="J252" s="122"/>
      <c r="K252" s="180">
        <v>52.800000000000097</v>
      </c>
      <c r="L252" s="180">
        <v>171.45599999999993</v>
      </c>
      <c r="N252" s="124">
        <v>3343243.0999862598</v>
      </c>
      <c r="O252" s="220"/>
      <c r="P252" s="188">
        <v>2656831.9059616001</v>
      </c>
    </row>
    <row r="253" spans="1:16">
      <c r="A253" s="151">
        <v>3</v>
      </c>
      <c r="B253" s="177">
        <v>1106</v>
      </c>
      <c r="C253" s="128" t="s">
        <v>303</v>
      </c>
      <c r="D253" s="178">
        <v>1105.4520420025387</v>
      </c>
      <c r="E253" s="178"/>
      <c r="F253" s="173">
        <v>0.90880000000000005</v>
      </c>
      <c r="G253" s="173">
        <v>0.98370000000000002</v>
      </c>
      <c r="H253" s="165">
        <v>8.2416373239436513E-2</v>
      </c>
      <c r="I253" s="122"/>
      <c r="J253" s="122"/>
      <c r="K253" s="180">
        <v>28.896000000000015</v>
      </c>
      <c r="L253" s="180">
        <v>114.91199999999992</v>
      </c>
      <c r="N253" s="124">
        <v>2087871.6935383631</v>
      </c>
      <c r="O253" s="220"/>
      <c r="P253" s="188">
        <v>1555586.4535915176</v>
      </c>
    </row>
    <row r="254" spans="1:16">
      <c r="A254" s="151">
        <v>3</v>
      </c>
      <c r="B254" s="177">
        <v>4401</v>
      </c>
      <c r="C254" s="123" t="s">
        <v>304</v>
      </c>
      <c r="D254" s="178">
        <v>21.913942079456124</v>
      </c>
      <c r="E254" s="178"/>
      <c r="F254" s="173">
        <v>0.93419999999999992</v>
      </c>
      <c r="G254" s="173">
        <v>0.99219999999999997</v>
      </c>
      <c r="H254" s="165">
        <v>6.2085206593877285E-2</v>
      </c>
      <c r="I254" s="122"/>
      <c r="J254" s="122"/>
      <c r="K254" s="180">
        <v>15.840000000000014</v>
      </c>
      <c r="L254" s="180">
        <v>95.520000000000081</v>
      </c>
      <c r="N254" s="124">
        <v>41746.585595973826</v>
      </c>
      <c r="O254" s="220"/>
      <c r="P254" s="188">
        <v>31139.662607676892</v>
      </c>
    </row>
    <row r="255" spans="1:16">
      <c r="A255" s="151">
        <v>3</v>
      </c>
      <c r="B255" s="177">
        <v>2009</v>
      </c>
      <c r="C255" s="123" t="s">
        <v>305</v>
      </c>
      <c r="D255" s="178">
        <v>8334.6438460111749</v>
      </c>
      <c r="E255" s="178"/>
      <c r="F255" s="173">
        <v>0.95779999999999998</v>
      </c>
      <c r="G255" s="173">
        <v>1.0191000000000001</v>
      </c>
      <c r="H255" s="165">
        <v>6.4000835247442156E-2</v>
      </c>
      <c r="I255" s="122"/>
      <c r="J255" s="122"/>
      <c r="K255" s="180">
        <v>20.160000000000071</v>
      </c>
      <c r="L255" s="180">
        <v>97.536000000000186</v>
      </c>
      <c r="N255" s="124">
        <v>16308164.24346238</v>
      </c>
      <c r="O255" s="220"/>
      <c r="P255" s="188">
        <v>12239604.516174486</v>
      </c>
    </row>
    <row r="256" spans="1:16">
      <c r="A256" s="151">
        <v>3</v>
      </c>
      <c r="B256" s="177">
        <v>4402</v>
      </c>
      <c r="C256" s="123" t="s">
        <v>306</v>
      </c>
      <c r="D256" s="178">
        <v>100.84077380082256</v>
      </c>
      <c r="E256" s="178"/>
      <c r="F256" s="173">
        <v>1.4944</v>
      </c>
      <c r="G256" s="173">
        <v>1.5276000000000001</v>
      </c>
      <c r="H256" s="165">
        <v>2.2216274089935872E-2</v>
      </c>
      <c r="I256" s="122"/>
      <c r="J256" s="122"/>
      <c r="K256" s="180">
        <v>10.46400000000002</v>
      </c>
      <c r="L256" s="180">
        <v>53.280000000000207</v>
      </c>
      <c r="N256" s="124">
        <v>295765.18283162219</v>
      </c>
      <c r="O256" s="220"/>
      <c r="P256" s="188">
        <v>236568.97027958717</v>
      </c>
    </row>
    <row r="257" spans="1:16">
      <c r="A257" s="151">
        <v>4</v>
      </c>
      <c r="B257" s="177">
        <v>3309</v>
      </c>
      <c r="C257" s="123" t="s">
        <v>307</v>
      </c>
      <c r="D257" s="178">
        <v>860.80600981483838</v>
      </c>
      <c r="E257" s="178"/>
      <c r="F257" s="173">
        <v>0.98539999999999994</v>
      </c>
      <c r="G257" s="173">
        <v>1.0079</v>
      </c>
      <c r="H257" s="165">
        <v>2.2833367160544071E-2</v>
      </c>
      <c r="I257" s="122"/>
      <c r="J257" s="122"/>
      <c r="K257" s="180">
        <v>2.4000000000000021</v>
      </c>
      <c r="L257" s="180">
        <v>40.800000000000139</v>
      </c>
      <c r="N257" s="124">
        <v>1665804.2444013613</v>
      </c>
      <c r="O257" s="220"/>
      <c r="P257" s="188">
        <v>1246214.6157247552</v>
      </c>
    </row>
    <row r="258" spans="1:16">
      <c r="A258" s="151">
        <v>4</v>
      </c>
      <c r="B258" s="177">
        <v>2106</v>
      </c>
      <c r="C258" s="123" t="s">
        <v>308</v>
      </c>
      <c r="D258" s="178">
        <v>1386.4666271218084</v>
      </c>
      <c r="E258" s="178"/>
      <c r="F258" s="173">
        <v>1.3015000000000001</v>
      </c>
      <c r="G258" s="173">
        <v>1.3257000000000001</v>
      </c>
      <c r="H258" s="165">
        <v>1.8593930080676113E-2</v>
      </c>
      <c r="I258" s="122"/>
      <c r="J258" s="122"/>
      <c r="K258" s="180">
        <v>17.376000000000005</v>
      </c>
      <c r="L258" s="180">
        <v>29.087999999999994</v>
      </c>
      <c r="N258" s="124">
        <v>3529034.5105447327</v>
      </c>
      <c r="O258" s="220"/>
      <c r="P258" s="188">
        <v>2771265.0575978644</v>
      </c>
    </row>
    <row r="259" spans="1:16">
      <c r="A259" s="151">
        <v>4</v>
      </c>
      <c r="B259" s="177">
        <v>1104</v>
      </c>
      <c r="C259" s="123" t="s">
        <v>309</v>
      </c>
      <c r="D259" s="178">
        <v>729.08114336632718</v>
      </c>
      <c r="E259" s="178"/>
      <c r="F259" s="173">
        <v>1.4242000000000001</v>
      </c>
      <c r="G259" s="173">
        <v>1.4905999999999999</v>
      </c>
      <c r="H259" s="165">
        <v>4.6622665355989135E-2</v>
      </c>
      <c r="I259" s="122"/>
      <c r="J259" s="122"/>
      <c r="K259" s="180">
        <v>27.072000000000003</v>
      </c>
      <c r="L259" s="180">
        <v>100.4159999999996</v>
      </c>
      <c r="N259" s="124">
        <v>2086595.2364195467</v>
      </c>
      <c r="O259" s="220"/>
      <c r="P259" s="188">
        <v>1665050.0848697377</v>
      </c>
    </row>
    <row r="260" spans="1:16">
      <c r="A260" s="151">
        <v>5</v>
      </c>
      <c r="B260" s="177">
        <v>1108</v>
      </c>
      <c r="C260" s="123" t="s">
        <v>310</v>
      </c>
      <c r="D260" s="178">
        <v>1900.3346516793715</v>
      </c>
      <c r="E260" s="178"/>
      <c r="F260" s="173">
        <v>1.1324999999999998</v>
      </c>
      <c r="G260" s="173">
        <v>1.2687999999999999</v>
      </c>
      <c r="H260" s="165">
        <v>0.12035320088300239</v>
      </c>
      <c r="I260" s="122"/>
      <c r="J260" s="122"/>
      <c r="K260" s="180">
        <v>36.768000000000001</v>
      </c>
      <c r="L260" s="180">
        <v>224.92800000000014</v>
      </c>
      <c r="N260" s="124">
        <v>4629397.6436175099</v>
      </c>
      <c r="O260" s="220"/>
      <c r="P260" s="188">
        <v>3610787.8649629406</v>
      </c>
    </row>
    <row r="261" spans="1:16">
      <c r="A261" s="151">
        <v>5</v>
      </c>
      <c r="B261" s="177">
        <v>6405</v>
      </c>
      <c r="C261" s="123" t="s">
        <v>311</v>
      </c>
      <c r="D261" s="178">
        <v>2805.1968093644887</v>
      </c>
      <c r="E261" s="178"/>
      <c r="F261" s="173">
        <v>1.5071999999999999</v>
      </c>
      <c r="G261" s="173">
        <v>1.5762</v>
      </c>
      <c r="H261" s="165">
        <v>4.5780254777070262E-2</v>
      </c>
      <c r="I261" s="122"/>
      <c r="J261" s="179"/>
      <c r="K261" s="180">
        <v>25.920000000000076</v>
      </c>
      <c r="L261" s="180">
        <v>106.56000000000026</v>
      </c>
      <c r="N261" s="124">
        <v>8489378.3249669895</v>
      </c>
      <c r="O261" s="220"/>
      <c r="P261" s="188">
        <v>6817624.6526623936</v>
      </c>
    </row>
    <row r="262" spans="1:16" ht="15">
      <c r="A262" s="151">
        <v>6</v>
      </c>
      <c r="B262" s="177">
        <v>3101</v>
      </c>
      <c r="C262" s="123" t="s">
        <v>312</v>
      </c>
      <c r="D262" s="178">
        <v>1066.478876254125</v>
      </c>
      <c r="E262" s="178"/>
      <c r="F262" s="173">
        <v>1.7035</v>
      </c>
      <c r="G262" s="173">
        <v>1.7238000000000002</v>
      </c>
      <c r="H262" s="165">
        <v>1.1916642207220551E-2</v>
      </c>
      <c r="I262" s="126"/>
      <c r="J262" s="183"/>
      <c r="K262" s="180">
        <v>12.384000000000022</v>
      </c>
      <c r="L262" s="180">
        <v>26.592000000000375</v>
      </c>
      <c r="N262" s="124">
        <v>3529720.8708227728</v>
      </c>
      <c r="O262" s="220"/>
      <c r="P262" s="188">
        <v>2864530.8644804633</v>
      </c>
    </row>
    <row r="263" spans="1:16">
      <c r="A263" s="151">
        <v>6</v>
      </c>
      <c r="B263" s="177">
        <v>6409</v>
      </c>
      <c r="C263" s="123" t="s">
        <v>313</v>
      </c>
      <c r="D263" s="178">
        <v>5999.599658744728</v>
      </c>
      <c r="E263" s="178"/>
      <c r="F263" s="173">
        <v>1.6649</v>
      </c>
      <c r="G263" s="173">
        <v>1.7553999999999998</v>
      </c>
      <c r="H263" s="165">
        <v>5.435761907622072E-2</v>
      </c>
      <c r="I263" s="122"/>
      <c r="J263" s="179"/>
      <c r="K263" s="180">
        <v>25.248000000000097</v>
      </c>
      <c r="L263" s="180">
        <v>148.51199999999952</v>
      </c>
      <c r="N263" s="124">
        <v>20220858.702644151</v>
      </c>
      <c r="O263" s="220"/>
      <c r="P263" s="188">
        <v>16435512.571201405</v>
      </c>
    </row>
    <row r="264" spans="1:16">
      <c r="A264" s="151">
        <v>7</v>
      </c>
      <c r="B264" s="177">
        <v>6408</v>
      </c>
      <c r="C264" s="123" t="s">
        <v>314</v>
      </c>
      <c r="D264" s="178">
        <v>971.44394827400754</v>
      </c>
      <c r="E264" s="178"/>
      <c r="F264" s="173">
        <v>1.5383</v>
      </c>
      <c r="G264" s="173">
        <v>1.5799999999999998</v>
      </c>
      <c r="H264" s="165">
        <v>2.7107846323863871E-2</v>
      </c>
      <c r="I264" s="122"/>
      <c r="J264" s="122"/>
      <c r="K264" s="180">
        <v>20.736000000000008</v>
      </c>
      <c r="L264" s="180">
        <v>59.327999999999705</v>
      </c>
      <c r="N264" s="124">
        <v>2946972.3614840289</v>
      </c>
      <c r="O264" s="220"/>
      <c r="P264" s="188">
        <v>2368761.4627818172</v>
      </c>
    </row>
    <row r="265" spans="1:16">
      <c r="A265" s="151">
        <v>7</v>
      </c>
      <c r="B265" s="177">
        <v>3407</v>
      </c>
      <c r="C265" s="123" t="s">
        <v>315</v>
      </c>
      <c r="D265" s="178">
        <v>3489.0262635830904</v>
      </c>
      <c r="E265" s="178"/>
      <c r="F265" s="173">
        <v>1.7599</v>
      </c>
      <c r="G265" s="173">
        <v>1.9991000000000001</v>
      </c>
      <c r="H265" s="165">
        <v>0.13591681345530993</v>
      </c>
      <c r="I265" s="122"/>
      <c r="J265" s="122"/>
      <c r="K265" s="180">
        <v>46.848000000000013</v>
      </c>
      <c r="L265" s="180">
        <v>412.41600000000011</v>
      </c>
      <c r="N265" s="124">
        <v>13391831.814775595</v>
      </c>
      <c r="O265" s="220"/>
      <c r="P265" s="188">
        <v>11022835.456757681</v>
      </c>
    </row>
    <row r="266" spans="1:16">
      <c r="A266" s="151">
        <v>7</v>
      </c>
      <c r="B266" s="177">
        <v>604</v>
      </c>
      <c r="C266" s="123" t="s">
        <v>316</v>
      </c>
      <c r="D266" s="178">
        <v>656.8794321046862</v>
      </c>
      <c r="E266" s="178"/>
      <c r="F266" s="173">
        <v>2.2361000000000004</v>
      </c>
      <c r="G266" s="173">
        <v>2.282</v>
      </c>
      <c r="H266" s="165">
        <v>2.0526810071105794E-2</v>
      </c>
      <c r="I266" s="122"/>
      <c r="J266" s="122"/>
      <c r="K266" s="180">
        <v>34.368000000000052</v>
      </c>
      <c r="L266" s="180">
        <v>53.759999999999195</v>
      </c>
      <c r="N266" s="124">
        <v>2878077.8190007564</v>
      </c>
      <c r="O266" s="220"/>
      <c r="P266" s="188">
        <v>2399381.0843324773</v>
      </c>
    </row>
    <row r="267" spans="1:16">
      <c r="A267" s="151">
        <v>7</v>
      </c>
      <c r="B267" s="177">
        <v>1103</v>
      </c>
      <c r="C267" s="128" t="s">
        <v>317</v>
      </c>
      <c r="D267" s="178">
        <v>835.71480658329097</v>
      </c>
      <c r="E267" s="178"/>
      <c r="F267" s="173">
        <v>2.2222999999999997</v>
      </c>
      <c r="G267" s="173">
        <v>2.3595999999999995</v>
      </c>
      <c r="H267" s="165">
        <v>6.1782837600683926E-2</v>
      </c>
      <c r="I267" s="122"/>
      <c r="J267" s="122"/>
      <c r="K267" s="180">
        <v>48.47999999999999</v>
      </c>
      <c r="L267" s="180">
        <v>215.13599999999954</v>
      </c>
      <c r="N267" s="124">
        <v>3786149.1026187511</v>
      </c>
      <c r="O267" s="220"/>
      <c r="P267" s="188">
        <v>3161832.4346489608</v>
      </c>
    </row>
    <row r="268" spans="1:16">
      <c r="A268" s="81"/>
      <c r="F268" s="81"/>
      <c r="G268" s="81"/>
      <c r="H268" s="81"/>
      <c r="I268" s="122"/>
      <c r="J268" s="122"/>
      <c r="K268" s="81"/>
      <c r="L268" s="81"/>
      <c r="N268" s="188"/>
      <c r="O268" s="220"/>
      <c r="P268" s="188"/>
    </row>
    <row r="269" spans="1:16" ht="15">
      <c r="A269" s="167">
        <v>4</v>
      </c>
      <c r="B269" s="175" t="s">
        <v>318</v>
      </c>
      <c r="C269" s="176"/>
      <c r="D269" s="169">
        <v>124009.80498033704</v>
      </c>
      <c r="E269" s="169"/>
      <c r="F269" s="170">
        <v>0.50538264781220721</v>
      </c>
      <c r="G269" s="170">
        <v>0.54951805020485167</v>
      </c>
      <c r="H269" s="212">
        <v>8.7330664366308985E-2</v>
      </c>
      <c r="I269" s="122"/>
      <c r="J269" s="122"/>
      <c r="K269" s="172">
        <v>12.281055437266275</v>
      </c>
      <c r="L269" s="172">
        <v>72.458917156611122</v>
      </c>
      <c r="M269" s="221"/>
      <c r="N269" s="231">
        <v>130839602.37903114</v>
      </c>
      <c r="O269" s="219"/>
      <c r="P269" s="231">
        <v>81188760.286089793</v>
      </c>
    </row>
    <row r="270" spans="1:16">
      <c r="A270" s="81"/>
      <c r="B270" s="177"/>
      <c r="D270" s="178"/>
      <c r="E270" s="178"/>
      <c r="F270" s="173"/>
      <c r="G270" s="173"/>
      <c r="H270" s="165"/>
      <c r="I270" s="122"/>
      <c r="J270" s="122"/>
      <c r="K270" s="180"/>
      <c r="L270" s="180"/>
      <c r="N270" s="232"/>
      <c r="O270" s="220"/>
      <c r="P270" s="232"/>
    </row>
    <row r="271" spans="1:16">
      <c r="A271" s="151">
        <v>1</v>
      </c>
      <c r="B271" s="177">
        <v>6108</v>
      </c>
      <c r="C271" s="123" t="s">
        <v>319</v>
      </c>
      <c r="D271" s="178">
        <v>14125.538178642246</v>
      </c>
      <c r="E271" s="178"/>
      <c r="F271" s="173">
        <v>0.7228</v>
      </c>
      <c r="G271" s="173">
        <v>0.7843</v>
      </c>
      <c r="H271" s="165">
        <v>8.5085777531820783E-2</v>
      </c>
      <c r="I271" s="122"/>
      <c r="J271" s="122"/>
      <c r="K271" s="180">
        <v>18.527999999999984</v>
      </c>
      <c r="L271" s="180">
        <v>99.552000000000021</v>
      </c>
      <c r="N271" s="124">
        <v>21271026.4195375</v>
      </c>
      <c r="O271" s="220"/>
      <c r="P271" s="188">
        <v>15012929.347971749</v>
      </c>
    </row>
    <row r="272" spans="1:16">
      <c r="A272" s="151">
        <v>4</v>
      </c>
      <c r="B272" s="177">
        <v>6109</v>
      </c>
      <c r="C272" s="123" t="s">
        <v>320</v>
      </c>
      <c r="D272" s="178">
        <v>99786.209613513987</v>
      </c>
      <c r="E272" s="178"/>
      <c r="F272" s="173">
        <v>0.42049999999999998</v>
      </c>
      <c r="G272" s="173">
        <v>0.45820000000000005</v>
      </c>
      <c r="H272" s="165">
        <v>8.9655172413793283E-2</v>
      </c>
      <c r="I272" s="122"/>
      <c r="J272" s="122"/>
      <c r="K272" s="180">
        <v>11.519999999999984</v>
      </c>
      <c r="L272" s="180">
        <v>60.864000000000146</v>
      </c>
      <c r="N272" s="124">
        <v>87786319.190231264</v>
      </c>
      <c r="O272" s="220"/>
      <c r="P272" s="188">
        <v>49549265.477119133</v>
      </c>
    </row>
    <row r="273" spans="1:16">
      <c r="A273" s="151">
        <v>4</v>
      </c>
      <c r="B273" s="177">
        <v>6120</v>
      </c>
      <c r="C273" s="123" t="s">
        <v>321</v>
      </c>
      <c r="D273" s="178">
        <v>2614.5604665630476</v>
      </c>
      <c r="E273" s="178"/>
      <c r="F273" s="173">
        <v>0.85709999999999997</v>
      </c>
      <c r="G273" s="173">
        <v>0.91300000000000014</v>
      </c>
      <c r="H273" s="165">
        <v>6.521992766305007E-2</v>
      </c>
      <c r="I273" s="122"/>
      <c r="J273" s="122"/>
      <c r="K273" s="180">
        <v>5.4719999999999835</v>
      </c>
      <c r="L273" s="180">
        <v>101.85600000000035</v>
      </c>
      <c r="N273" s="124">
        <v>4583219.9154663607</v>
      </c>
      <c r="O273" s="220"/>
      <c r="P273" s="188">
        <v>3353943.1066387906</v>
      </c>
    </row>
    <row r="274" spans="1:16">
      <c r="A274" s="151">
        <v>4</v>
      </c>
      <c r="B274" s="177">
        <v>6110</v>
      </c>
      <c r="C274" s="123" t="s">
        <v>322</v>
      </c>
      <c r="D274" s="178">
        <v>4524.8318634817497</v>
      </c>
      <c r="E274" s="178"/>
      <c r="F274" s="173">
        <v>1.0227999999999999</v>
      </c>
      <c r="G274" s="173">
        <v>1.1009</v>
      </c>
      <c r="H274" s="165">
        <v>7.6359014470082087E-2</v>
      </c>
      <c r="I274" s="122"/>
      <c r="J274" s="122"/>
      <c r="K274" s="180">
        <v>7.5839999999999641</v>
      </c>
      <c r="L274" s="180">
        <v>142.36800000000014</v>
      </c>
      <c r="N274" s="124">
        <v>9564263.8051335532</v>
      </c>
      <c r="O274" s="220"/>
      <c r="P274" s="188">
        <v>7274113.9119484769</v>
      </c>
    </row>
    <row r="275" spans="1:16">
      <c r="A275" s="151">
        <v>4</v>
      </c>
      <c r="B275" s="177">
        <v>6121</v>
      </c>
      <c r="C275" s="123" t="s">
        <v>323</v>
      </c>
      <c r="D275" s="178">
        <v>977.39717112032156</v>
      </c>
      <c r="E275" s="178"/>
      <c r="F275" s="173">
        <v>1.1242000000000001</v>
      </c>
      <c r="G275" s="173">
        <v>1.2019</v>
      </c>
      <c r="H275" s="165">
        <v>6.9115815691157989E-2</v>
      </c>
      <c r="I275" s="122"/>
      <c r="J275" s="122"/>
      <c r="K275" s="180">
        <v>25.632000000000001</v>
      </c>
      <c r="L275" s="180">
        <v>123.55199999999977</v>
      </c>
      <c r="N275" s="124">
        <v>2255488.6271414678</v>
      </c>
      <c r="O275" s="220"/>
      <c r="P275" s="188">
        <v>1741691.7332953159</v>
      </c>
    </row>
    <row r="276" spans="1:16">
      <c r="A276" s="151">
        <v>6</v>
      </c>
      <c r="B276" s="177">
        <v>6105</v>
      </c>
      <c r="C276" s="123" t="s">
        <v>324</v>
      </c>
      <c r="D276" s="178">
        <v>1981.2676870156695</v>
      </c>
      <c r="E276" s="178"/>
      <c r="F276" s="173">
        <v>1.2792999999999999</v>
      </c>
      <c r="G276" s="173">
        <v>1.4141000000000001</v>
      </c>
      <c r="H276" s="165">
        <v>0.10537012428671955</v>
      </c>
      <c r="I276" s="122"/>
      <c r="J276" s="122"/>
      <c r="K276" s="180">
        <v>19.20000000000007</v>
      </c>
      <c r="L276" s="180">
        <v>239.61600000000041</v>
      </c>
      <c r="N276" s="124">
        <v>5379284.421521008</v>
      </c>
      <c r="O276" s="220"/>
      <c r="P276" s="188">
        <v>4256816.7091163201</v>
      </c>
    </row>
    <row r="277" spans="1:16">
      <c r="A277" s="81"/>
      <c r="H277" s="118"/>
      <c r="I277" s="122"/>
      <c r="J277" s="122"/>
      <c r="N277" s="188"/>
      <c r="O277" s="220"/>
      <c r="P277" s="188"/>
    </row>
    <row r="278" spans="1:16" ht="15">
      <c r="A278" s="167">
        <v>5</v>
      </c>
      <c r="B278" s="175" t="s">
        <v>325</v>
      </c>
      <c r="C278" s="176"/>
      <c r="D278" s="169">
        <v>36814.441768713521</v>
      </c>
      <c r="E278" s="169"/>
      <c r="F278" s="170">
        <v>1.0734498275262099</v>
      </c>
      <c r="G278" s="170">
        <v>1.124845459750778</v>
      </c>
      <c r="H278" s="212">
        <v>4.787893286359779E-2</v>
      </c>
      <c r="I278" s="122"/>
      <c r="J278" s="122"/>
      <c r="K278" s="172">
        <v>19.334253761928288</v>
      </c>
      <c r="L278" s="172">
        <v>79.345360109242563</v>
      </c>
      <c r="M278" s="221"/>
      <c r="N278" s="231">
        <v>79508270.739449859</v>
      </c>
      <c r="O278" s="219"/>
      <c r="P278" s="231">
        <v>60759231.936199367</v>
      </c>
    </row>
    <row r="279" spans="1:16">
      <c r="A279" s="81"/>
      <c r="B279" s="177"/>
      <c r="D279" s="178"/>
      <c r="E279" s="178"/>
      <c r="F279" s="173"/>
      <c r="G279" s="173"/>
      <c r="H279" s="165"/>
      <c r="I279" s="122"/>
      <c r="J279" s="122"/>
      <c r="K279" s="180"/>
      <c r="L279" s="180"/>
      <c r="N279" s="232"/>
      <c r="O279" s="220"/>
      <c r="P279" s="232"/>
    </row>
    <row r="280" spans="1:16">
      <c r="A280" s="151">
        <v>2</v>
      </c>
      <c r="B280" s="177">
        <v>5201</v>
      </c>
      <c r="C280" s="123" t="s">
        <v>326</v>
      </c>
      <c r="D280" s="178">
        <v>709.40164856855108</v>
      </c>
      <c r="E280" s="178"/>
      <c r="F280" s="173">
        <v>0.79190000000000005</v>
      </c>
      <c r="G280" s="173">
        <v>0.7964</v>
      </c>
      <c r="H280" s="165">
        <v>5.682535673696032E-3</v>
      </c>
      <c r="I280" s="122"/>
      <c r="J280" s="122"/>
      <c r="K280" s="180">
        <v>10.752000000000042</v>
      </c>
      <c r="L280" s="180">
        <v>-2.1120000000001404</v>
      </c>
      <c r="N280" s="124">
        <v>1084737.5480063886</v>
      </c>
      <c r="O280" s="220"/>
      <c r="P280" s="188">
        <v>768097.4274668491</v>
      </c>
    </row>
    <row r="281" spans="1:16">
      <c r="A281" s="151">
        <v>3</v>
      </c>
      <c r="B281" s="177">
        <v>5108</v>
      </c>
      <c r="C281" s="123" t="s">
        <v>327</v>
      </c>
      <c r="D281" s="178">
        <v>110.11560460764385</v>
      </c>
      <c r="E281" s="178"/>
      <c r="F281" s="173">
        <v>1.8426000000000002</v>
      </c>
      <c r="G281" s="173">
        <v>1.9793000000000001</v>
      </c>
      <c r="H281" s="165">
        <v>7.4188646477802989E-2</v>
      </c>
      <c r="I281" s="129"/>
      <c r="J281" s="179"/>
      <c r="K281" s="180">
        <v>15.168000000000035</v>
      </c>
      <c r="L281" s="180">
        <v>247.29599999999962</v>
      </c>
      <c r="N281" s="124">
        <v>418467.48710382619</v>
      </c>
      <c r="O281" s="220"/>
      <c r="P281" s="188">
        <v>344269.79563252861</v>
      </c>
    </row>
    <row r="282" spans="1:16" ht="15">
      <c r="A282" s="151">
        <v>4</v>
      </c>
      <c r="B282" s="177">
        <v>3605</v>
      </c>
      <c r="C282" s="123" t="s">
        <v>328</v>
      </c>
      <c r="D282" s="178">
        <v>0</v>
      </c>
      <c r="E282" s="178"/>
      <c r="F282" s="173">
        <v>1.0633999999999999</v>
      </c>
      <c r="G282" s="173">
        <v>1.113</v>
      </c>
      <c r="H282" s="165">
        <v>4.6642843708858406E-2</v>
      </c>
      <c r="I282" s="126"/>
      <c r="J282" s="183"/>
      <c r="K282" s="180">
        <v>18.911999999999995</v>
      </c>
      <c r="L282" s="180">
        <v>76.320000000000178</v>
      </c>
      <c r="N282" s="124">
        <v>0</v>
      </c>
      <c r="O282" s="220"/>
      <c r="P282" s="188">
        <v>0</v>
      </c>
    </row>
    <row r="283" spans="1:16">
      <c r="A283" s="151">
        <v>4</v>
      </c>
      <c r="B283" s="177">
        <v>3404</v>
      </c>
      <c r="C283" s="123" t="s">
        <v>329</v>
      </c>
      <c r="D283" s="178">
        <v>6456.6654382289598</v>
      </c>
      <c r="E283" s="178"/>
      <c r="F283" s="173">
        <v>1.2219</v>
      </c>
      <c r="G283" s="173">
        <v>1.3575999999999999</v>
      </c>
      <c r="H283" s="165">
        <v>0.11105655127260827</v>
      </c>
      <c r="I283" s="122"/>
      <c r="J283" s="179"/>
      <c r="K283" s="180">
        <v>41.759999999999984</v>
      </c>
      <c r="L283" s="180">
        <v>218.78399999999988</v>
      </c>
      <c r="N283" s="124">
        <v>16829892.477964099</v>
      </c>
      <c r="O283" s="220"/>
      <c r="P283" s="188">
        <v>13255275.878066525</v>
      </c>
    </row>
    <row r="284" spans="1:16">
      <c r="A284" s="151">
        <v>4</v>
      </c>
      <c r="B284" s="177">
        <v>5106</v>
      </c>
      <c r="C284" s="123" t="s">
        <v>330</v>
      </c>
      <c r="D284" s="178">
        <v>48.833396739296873</v>
      </c>
      <c r="E284" s="178"/>
      <c r="F284" s="173">
        <v>2.0023</v>
      </c>
      <c r="G284" s="173">
        <v>2.1202999999999999</v>
      </c>
      <c r="H284" s="165">
        <v>5.8932227937871451E-2</v>
      </c>
      <c r="I284" s="122"/>
      <c r="J284" s="122"/>
      <c r="K284" s="180">
        <v>30.24000000000008</v>
      </c>
      <c r="L284" s="180">
        <v>196.31999999999971</v>
      </c>
      <c r="N284" s="124">
        <v>198799.58612415582</v>
      </c>
      <c r="O284" s="220"/>
      <c r="P284" s="188">
        <v>164764.75569285726</v>
      </c>
    </row>
    <row r="285" spans="1:16">
      <c r="A285" s="151">
        <v>4</v>
      </c>
      <c r="B285" s="177">
        <v>5103</v>
      </c>
      <c r="C285" s="123" t="s">
        <v>331</v>
      </c>
      <c r="D285" s="178">
        <v>911.39421871053798</v>
      </c>
      <c r="E285" s="178"/>
      <c r="F285" s="173">
        <v>2.0023</v>
      </c>
      <c r="G285" s="173">
        <v>2.1202999999999999</v>
      </c>
      <c r="H285" s="165">
        <v>5.8932227937871451E-2</v>
      </c>
      <c r="I285" s="122"/>
      <c r="J285" s="122"/>
      <c r="K285" s="180">
        <v>30.24000000000008</v>
      </c>
      <c r="L285" s="180">
        <v>196.31999999999971</v>
      </c>
      <c r="N285" s="124">
        <v>3710263.990909351</v>
      </c>
      <c r="O285" s="220"/>
      <c r="P285" s="188">
        <v>3075060.426113755</v>
      </c>
    </row>
    <row r="286" spans="1:16">
      <c r="A286" s="151">
        <v>5</v>
      </c>
      <c r="B286" s="177">
        <v>3403</v>
      </c>
      <c r="C286" s="123" t="s">
        <v>332</v>
      </c>
      <c r="D286" s="178">
        <v>2316.917477095401</v>
      </c>
      <c r="E286" s="178"/>
      <c r="F286" s="173">
        <v>0.4511</v>
      </c>
      <c r="G286" s="173">
        <v>0.47770000000000001</v>
      </c>
      <c r="H286" s="165">
        <v>5.8966969629793864E-2</v>
      </c>
      <c r="I286" s="122"/>
      <c r="J286" s="122"/>
      <c r="K286" s="180">
        <v>12.288000000000032</v>
      </c>
      <c r="L286" s="180">
        <v>38.783999999999992</v>
      </c>
      <c r="N286" s="124">
        <v>2125039.6393122682</v>
      </c>
      <c r="O286" s="220"/>
      <c r="P286" s="188">
        <v>1229413.5021934554</v>
      </c>
    </row>
    <row r="287" spans="1:16">
      <c r="A287" s="151">
        <v>5</v>
      </c>
      <c r="B287" s="177">
        <v>3405</v>
      </c>
      <c r="C287" s="123" t="s">
        <v>333</v>
      </c>
      <c r="D287" s="178">
        <v>8044.6048911689177</v>
      </c>
      <c r="E287" s="178"/>
      <c r="F287" s="173">
        <v>0.73540000000000005</v>
      </c>
      <c r="G287" s="173">
        <v>0.74340000000000006</v>
      </c>
      <c r="H287" s="165">
        <v>1.0878433505575158E-2</v>
      </c>
      <c r="I287" s="122"/>
      <c r="J287" s="122"/>
      <c r="K287" s="180">
        <v>11.999999999999984</v>
      </c>
      <c r="L287" s="180">
        <v>3.3600000000000296</v>
      </c>
      <c r="N287" s="124">
        <v>11482289.810102351</v>
      </c>
      <c r="O287" s="220"/>
      <c r="P287" s="188">
        <v>7969487.588537137</v>
      </c>
    </row>
    <row r="288" spans="1:16">
      <c r="A288" s="151">
        <v>6</v>
      </c>
      <c r="B288" s="177">
        <v>3402</v>
      </c>
      <c r="C288" s="123" t="s">
        <v>334</v>
      </c>
      <c r="D288" s="178">
        <v>10599.148281137506</v>
      </c>
      <c r="E288" s="178"/>
      <c r="F288" s="173">
        <v>1.0633999999999999</v>
      </c>
      <c r="G288" s="173">
        <v>1.113</v>
      </c>
      <c r="H288" s="165">
        <v>4.6642843708858406E-2</v>
      </c>
      <c r="I288" s="122"/>
      <c r="J288" s="122"/>
      <c r="K288" s="180">
        <v>18.911999999999995</v>
      </c>
      <c r="L288" s="180">
        <v>76.320000000000178</v>
      </c>
      <c r="N288" s="124">
        <v>22649955.910859603</v>
      </c>
      <c r="O288" s="220"/>
      <c r="P288" s="188">
        <v>17279922.024245303</v>
      </c>
    </row>
    <row r="289" spans="1:16">
      <c r="A289" s="151">
        <v>6</v>
      </c>
      <c r="B289" s="177">
        <v>3603</v>
      </c>
      <c r="C289" s="123" t="s">
        <v>335</v>
      </c>
      <c r="D289" s="178">
        <v>1504.074174968478</v>
      </c>
      <c r="E289" s="178"/>
      <c r="F289" s="173">
        <v>1.1503000000000001</v>
      </c>
      <c r="G289" s="173">
        <v>1.1735</v>
      </c>
      <c r="H289" s="165">
        <v>2.016865165608972E-2</v>
      </c>
      <c r="I289" s="122"/>
      <c r="J289" s="122"/>
      <c r="K289" s="180">
        <v>16.895999999999951</v>
      </c>
      <c r="L289" s="180">
        <v>27.647999999999833</v>
      </c>
      <c r="N289" s="124">
        <v>3388859.6051049773</v>
      </c>
      <c r="O289" s="220"/>
      <c r="P289" s="188">
        <v>2610048.5533950916</v>
      </c>
    </row>
    <row r="290" spans="1:16">
      <c r="A290" s="151">
        <v>6</v>
      </c>
      <c r="B290" s="177">
        <v>5109</v>
      </c>
      <c r="C290" s="123" t="s">
        <v>336</v>
      </c>
      <c r="D290" s="178">
        <v>1290.7316148074062</v>
      </c>
      <c r="E290" s="178"/>
      <c r="F290" s="173">
        <v>1.1982999999999999</v>
      </c>
      <c r="G290" s="173">
        <v>1.1948000000000001</v>
      </c>
      <c r="H290" s="165">
        <v>-2.9208044730032467E-3</v>
      </c>
      <c r="I290" s="122"/>
      <c r="J290" s="122"/>
      <c r="K290" s="180">
        <v>-3.9359999999999928</v>
      </c>
      <c r="L290" s="180">
        <v>-2.7839999999996934</v>
      </c>
      <c r="N290" s="124">
        <v>2960958.9760740274</v>
      </c>
      <c r="O290" s="220"/>
      <c r="P290" s="188">
        <v>2284483.4389975895</v>
      </c>
    </row>
    <row r="291" spans="1:16">
      <c r="A291" s="151">
        <v>6</v>
      </c>
      <c r="B291" s="177">
        <v>5209</v>
      </c>
      <c r="C291" s="123" t="s">
        <v>337</v>
      </c>
      <c r="D291" s="178">
        <v>1751.7529002878757</v>
      </c>
      <c r="E291" s="178"/>
      <c r="F291" s="173">
        <v>1.4854000000000001</v>
      </c>
      <c r="G291" s="173">
        <v>1.5099</v>
      </c>
      <c r="H291" s="165">
        <v>1.6493873704052753E-2</v>
      </c>
      <c r="I291" s="122"/>
      <c r="J291" s="122"/>
      <c r="K291" s="180">
        <v>4.2240000000000144</v>
      </c>
      <c r="L291" s="180">
        <v>42.815999999999917</v>
      </c>
      <c r="N291" s="124">
        <v>5078345.6719577536</v>
      </c>
      <c r="O291" s="220"/>
      <c r="P291" s="188">
        <v>4057520.4981496115</v>
      </c>
    </row>
    <row r="292" spans="1:16">
      <c r="A292" s="151">
        <v>6</v>
      </c>
      <c r="B292" s="177">
        <v>5208</v>
      </c>
      <c r="C292" s="123" t="s">
        <v>338</v>
      </c>
      <c r="D292" s="178">
        <v>2457.1301549330769</v>
      </c>
      <c r="E292" s="178"/>
      <c r="F292" s="173">
        <v>1.4903999999999999</v>
      </c>
      <c r="G292" s="173">
        <v>1.5130000000000001</v>
      </c>
      <c r="H292" s="165">
        <v>1.5163714439076825E-2</v>
      </c>
      <c r="I292" s="122"/>
      <c r="J292" s="122"/>
      <c r="K292" s="180">
        <v>11.999999999999957</v>
      </c>
      <c r="L292" s="180">
        <v>31.39200000000038</v>
      </c>
      <c r="N292" s="124">
        <v>7137864.814874392</v>
      </c>
      <c r="O292" s="220"/>
      <c r="P292" s="188">
        <v>5704239.055761057</v>
      </c>
    </row>
    <row r="293" spans="1:16">
      <c r="A293" s="151">
        <v>6</v>
      </c>
      <c r="B293" s="177">
        <v>3604</v>
      </c>
      <c r="C293" s="123" t="s">
        <v>339</v>
      </c>
      <c r="D293" s="178">
        <v>62.315591398878716</v>
      </c>
      <c r="E293" s="178"/>
      <c r="F293" s="173">
        <v>1.8322999999999998</v>
      </c>
      <c r="G293" s="173">
        <v>2.0181</v>
      </c>
      <c r="H293" s="165">
        <v>0.10140260874310991</v>
      </c>
      <c r="I293" s="122"/>
      <c r="J293" s="122"/>
      <c r="K293" s="180">
        <v>64.032000000000096</v>
      </c>
      <c r="L293" s="180">
        <v>292.70400000000024</v>
      </c>
      <c r="N293" s="124">
        <v>241457.46240398809</v>
      </c>
      <c r="O293" s="220"/>
      <c r="P293" s="188">
        <v>199181.04968380599</v>
      </c>
    </row>
    <row r="294" spans="1:16">
      <c r="A294" s="151">
        <v>7</v>
      </c>
      <c r="B294" s="177">
        <v>5101</v>
      </c>
      <c r="C294" s="123" t="s">
        <v>340</v>
      </c>
      <c r="D294" s="178">
        <v>109.67119089929197</v>
      </c>
      <c r="E294" s="178"/>
      <c r="F294" s="173">
        <v>2.1274999999999995</v>
      </c>
      <c r="G294" s="173">
        <v>2.1105999999999998</v>
      </c>
      <c r="H294" s="165">
        <v>-7.9435957696826209E-3</v>
      </c>
      <c r="I294" s="122"/>
      <c r="J294" s="122"/>
      <c r="K294" s="180">
        <v>-0.47999999999994714</v>
      </c>
      <c r="L294" s="180">
        <v>-31.967999999999464</v>
      </c>
      <c r="N294" s="124">
        <v>444426.26978312753</v>
      </c>
      <c r="O294" s="220"/>
      <c r="P294" s="188">
        <v>367560.69759081583</v>
      </c>
    </row>
    <row r="295" spans="1:16">
      <c r="A295" s="151">
        <v>8</v>
      </c>
      <c r="B295" s="177">
        <v>1801</v>
      </c>
      <c r="C295" s="123" t="s">
        <v>341</v>
      </c>
      <c r="D295" s="178">
        <v>173.73379098080326</v>
      </c>
      <c r="E295" s="178"/>
      <c r="F295" s="173">
        <v>1.1795</v>
      </c>
      <c r="G295" s="173">
        <v>1.3230000000000002</v>
      </c>
      <c r="H295" s="165">
        <v>0.12166172106824935</v>
      </c>
      <c r="I295" s="122"/>
      <c r="J295" s="122"/>
      <c r="K295" s="180">
        <v>36.863999999999933</v>
      </c>
      <c r="L295" s="180">
        <v>238.6560000000004</v>
      </c>
      <c r="N295" s="124">
        <v>441311.62649779726</v>
      </c>
      <c r="O295" s="220"/>
      <c r="P295" s="188">
        <v>345801.51660221047</v>
      </c>
    </row>
    <row r="296" spans="1:16">
      <c r="A296" s="151">
        <v>8</v>
      </c>
      <c r="B296" s="177">
        <v>1701</v>
      </c>
      <c r="C296" s="123" t="s">
        <v>342</v>
      </c>
      <c r="D296" s="178">
        <v>0</v>
      </c>
      <c r="E296" s="178"/>
      <c r="F296" s="173">
        <v>1.8140000000000001</v>
      </c>
      <c r="G296" s="173">
        <v>1.8369000000000002</v>
      </c>
      <c r="H296" s="165">
        <v>1.2624035281146639E-2</v>
      </c>
      <c r="I296" s="122"/>
      <c r="J296" s="122"/>
      <c r="K296" s="180">
        <v>13.920000000000012</v>
      </c>
      <c r="L296" s="180">
        <v>30.048000000000261</v>
      </c>
      <c r="N296" s="124">
        <v>0</v>
      </c>
      <c r="O296" s="220"/>
      <c r="P296" s="188">
        <v>0</v>
      </c>
    </row>
    <row r="297" spans="1:16">
      <c r="A297" s="151">
        <v>8</v>
      </c>
      <c r="B297" s="177">
        <v>1802</v>
      </c>
      <c r="C297" s="123" t="s">
        <v>343</v>
      </c>
      <c r="D297" s="178">
        <v>5.6947358910127734</v>
      </c>
      <c r="E297" s="178"/>
      <c r="F297" s="173">
        <v>1.7867999999999999</v>
      </c>
      <c r="G297" s="173">
        <v>2.0143</v>
      </c>
      <c r="H297" s="165">
        <v>0.12732258786657713</v>
      </c>
      <c r="I297" s="122"/>
      <c r="J297" s="122"/>
      <c r="K297" s="180">
        <v>57.024000000000058</v>
      </c>
      <c r="L297" s="180">
        <v>379.77600000000001</v>
      </c>
      <c r="N297" s="124">
        <v>22024.140490112695</v>
      </c>
      <c r="O297" s="220"/>
      <c r="P297" s="188">
        <v>18136.572997911662</v>
      </c>
    </row>
    <row r="298" spans="1:16">
      <c r="A298" s="151">
        <v>8</v>
      </c>
      <c r="B298" s="177">
        <v>5204</v>
      </c>
      <c r="C298" s="123" t="s">
        <v>344</v>
      </c>
      <c r="D298" s="178">
        <v>262.25665828987781</v>
      </c>
      <c r="E298" s="178"/>
      <c r="F298" s="173">
        <v>2.3101000000000003</v>
      </c>
      <c r="G298" s="173">
        <v>2.569</v>
      </c>
      <c r="H298" s="165">
        <v>0.11207307042985137</v>
      </c>
      <c r="I298" s="122"/>
      <c r="J298" s="122"/>
      <c r="K298" s="180">
        <v>39.936000000000078</v>
      </c>
      <c r="L298" s="180">
        <v>457.1519999999993</v>
      </c>
      <c r="N298" s="124">
        <v>1293575.7218816564</v>
      </c>
      <c r="O298" s="220"/>
      <c r="P298" s="188">
        <v>1085969.1550728569</v>
      </c>
    </row>
    <row r="299" spans="1:16">
      <c r="A299" s="81"/>
      <c r="H299" s="118"/>
      <c r="I299" s="122"/>
      <c r="J299" s="122"/>
      <c r="N299" s="188"/>
      <c r="O299" s="220"/>
      <c r="P299" s="188"/>
    </row>
    <row r="300" spans="1:16" ht="15">
      <c r="A300" s="167">
        <v>8</v>
      </c>
      <c r="B300" s="175" t="s">
        <v>345</v>
      </c>
      <c r="C300" s="176"/>
      <c r="D300" s="169">
        <v>19409.578219582265</v>
      </c>
      <c r="E300" s="169"/>
      <c r="F300" s="170">
        <v>1.7924881309052498</v>
      </c>
      <c r="G300" s="170">
        <v>1.8552157350065919</v>
      </c>
      <c r="H300" s="212">
        <v>3.4994710994076694E-2</v>
      </c>
      <c r="I300" s="122"/>
      <c r="J300" s="122"/>
      <c r="K300" s="172">
        <v>20.252364503180175</v>
      </c>
      <c r="L300" s="172">
        <v>100.18463537139735</v>
      </c>
      <c r="M300" s="221"/>
      <c r="N300" s="231">
        <v>69137193.451795682</v>
      </c>
      <c r="O300" s="219"/>
      <c r="P300" s="231">
        <v>56546476.817576125</v>
      </c>
    </row>
    <row r="301" spans="1:16">
      <c r="A301" s="81"/>
      <c r="B301" s="177"/>
      <c r="D301" s="178"/>
      <c r="E301" s="178"/>
      <c r="F301" s="173"/>
      <c r="G301" s="173"/>
      <c r="H301" s="165"/>
      <c r="I301" s="122"/>
      <c r="J301" s="122"/>
      <c r="K301" s="180"/>
      <c r="L301" s="180"/>
      <c r="N301" s="232"/>
      <c r="O301" s="220"/>
      <c r="P301" s="232"/>
    </row>
    <row r="302" spans="1:16">
      <c r="A302" s="151">
        <v>3</v>
      </c>
      <c r="B302" s="177">
        <v>2907</v>
      </c>
      <c r="C302" s="123" t="s">
        <v>346</v>
      </c>
      <c r="D302" s="178">
        <v>4070.7645657806775</v>
      </c>
      <c r="E302" s="178"/>
      <c r="F302" s="173">
        <v>1.0827</v>
      </c>
      <c r="G302" s="173">
        <v>1.1093</v>
      </c>
      <c r="H302" s="165">
        <v>2.4568209106862415E-2</v>
      </c>
      <c r="I302" s="122"/>
      <c r="J302" s="122"/>
      <c r="K302" s="180">
        <v>21.696000000000115</v>
      </c>
      <c r="L302" s="180">
        <v>29.375999999999802</v>
      </c>
      <c r="N302" s="124">
        <v>8670142.3350153696</v>
      </c>
      <c r="O302" s="220"/>
      <c r="P302" s="188">
        <v>6616702.7918335591</v>
      </c>
    </row>
    <row r="303" spans="1:16">
      <c r="A303" s="151">
        <v>3</v>
      </c>
      <c r="B303" s="177">
        <v>2905</v>
      </c>
      <c r="C303" s="123" t="s">
        <v>347</v>
      </c>
      <c r="D303" s="178">
        <v>431.75357628437166</v>
      </c>
      <c r="E303" s="178"/>
      <c r="F303" s="173">
        <v>1.2378</v>
      </c>
      <c r="G303" s="173">
        <v>1.3431</v>
      </c>
      <c r="H303" s="165">
        <v>8.5070285991274863E-2</v>
      </c>
      <c r="I303" s="122"/>
      <c r="J303" s="179"/>
      <c r="K303" s="180">
        <v>46.656000000000084</v>
      </c>
      <c r="L303" s="180">
        <v>155.51999999999981</v>
      </c>
      <c r="N303" s="124">
        <v>1113385.3983504758</v>
      </c>
      <c r="O303" s="220"/>
      <c r="P303" s="188">
        <v>876264.39999907732</v>
      </c>
    </row>
    <row r="304" spans="1:16" ht="15">
      <c r="A304" s="151">
        <v>3</v>
      </c>
      <c r="B304" s="177">
        <v>5002</v>
      </c>
      <c r="C304" s="123" t="s">
        <v>348</v>
      </c>
      <c r="D304" s="178">
        <v>0.78300881913072362</v>
      </c>
      <c r="E304" s="178"/>
      <c r="F304" s="173">
        <v>1.3567</v>
      </c>
      <c r="G304" s="173">
        <v>1.4177000000000002</v>
      </c>
      <c r="H304" s="165">
        <v>4.496204024471151E-2</v>
      </c>
      <c r="I304" s="126"/>
      <c r="J304" s="183"/>
      <c r="K304" s="180">
        <v>16.415999999999951</v>
      </c>
      <c r="L304" s="180">
        <v>100.70400000000036</v>
      </c>
      <c r="N304" s="124">
        <v>2131.3374775327238</v>
      </c>
      <c r="O304" s="220"/>
      <c r="P304" s="188">
        <v>1688.2020928409372</v>
      </c>
    </row>
    <row r="305" spans="1:16">
      <c r="A305" s="151">
        <v>4</v>
      </c>
      <c r="B305" s="177">
        <v>2903</v>
      </c>
      <c r="C305" s="123" t="s">
        <v>349</v>
      </c>
      <c r="D305" s="178">
        <v>5827.7067019118494</v>
      </c>
      <c r="E305" s="178"/>
      <c r="F305" s="173">
        <v>1.4782</v>
      </c>
      <c r="G305" s="173">
        <v>1.4894000000000001</v>
      </c>
      <c r="H305" s="165">
        <v>7.5767825734001093E-3</v>
      </c>
      <c r="I305" s="122"/>
      <c r="J305" s="179"/>
      <c r="K305" s="180">
        <v>0.28800000000007486</v>
      </c>
      <c r="L305" s="180">
        <v>21.216000000000115</v>
      </c>
      <c r="N305" s="124">
        <v>16665189.814708818</v>
      </c>
      <c r="O305" s="220"/>
      <c r="P305" s="188">
        <v>13305040.427756688</v>
      </c>
    </row>
    <row r="306" spans="1:16">
      <c r="A306" s="151">
        <v>5</v>
      </c>
      <c r="B306" s="177">
        <v>1003</v>
      </c>
      <c r="C306" s="123" t="s">
        <v>350</v>
      </c>
      <c r="D306" s="178">
        <v>297.63608529026277</v>
      </c>
      <c r="E306" s="178"/>
      <c r="F306" s="173">
        <v>1.3741999999999999</v>
      </c>
      <c r="G306" s="173">
        <v>1.3245</v>
      </c>
      <c r="H306" s="165">
        <v>-3.6166496870906562E-2</v>
      </c>
      <c r="I306" s="122"/>
      <c r="J306" s="122"/>
      <c r="K306" s="180">
        <v>-4.9919999999999298</v>
      </c>
      <c r="L306" s="180">
        <v>-90.431999999999789</v>
      </c>
      <c r="N306" s="124">
        <v>756900.47033654992</v>
      </c>
      <c r="O306" s="220"/>
      <c r="P306" s="188">
        <v>593769.98935262219</v>
      </c>
    </row>
    <row r="307" spans="1:16">
      <c r="A307" s="151">
        <v>6</v>
      </c>
      <c r="B307" s="177">
        <v>2401</v>
      </c>
      <c r="C307" s="123" t="s">
        <v>351</v>
      </c>
      <c r="D307" s="178">
        <v>3053.3951208652347</v>
      </c>
      <c r="E307" s="178"/>
      <c r="F307" s="173">
        <v>1.1240999999999999</v>
      </c>
      <c r="G307" s="173">
        <v>1.1318000000000001</v>
      </c>
      <c r="H307" s="165">
        <v>6.849924383951933E-3</v>
      </c>
      <c r="I307" s="122"/>
      <c r="J307" s="122"/>
      <c r="K307" s="180">
        <v>8.9280000000000292</v>
      </c>
      <c r="L307" s="180">
        <v>5.8560000000004742</v>
      </c>
      <c r="N307" s="124">
        <v>6635198.5877669249</v>
      </c>
      <c r="O307" s="220"/>
      <c r="P307" s="188">
        <v>5072948.7601766102</v>
      </c>
    </row>
    <row r="308" spans="1:16">
      <c r="A308" s="151">
        <v>6</v>
      </c>
      <c r="B308" s="177">
        <v>1004</v>
      </c>
      <c r="C308" s="123" t="s">
        <v>352</v>
      </c>
      <c r="D308" s="178">
        <v>82.73032702504652</v>
      </c>
      <c r="E308" s="178"/>
      <c r="F308" s="173">
        <v>1.0463</v>
      </c>
      <c r="G308" s="173">
        <v>1.1332</v>
      </c>
      <c r="H308" s="165">
        <v>8.3054573258147801E-2</v>
      </c>
      <c r="I308" s="122"/>
      <c r="J308" s="122"/>
      <c r="K308" s="180">
        <v>19.584000000000003</v>
      </c>
      <c r="L308" s="180">
        <v>147.26399999999995</v>
      </c>
      <c r="N308" s="124">
        <v>180000.01264278279</v>
      </c>
      <c r="O308" s="220"/>
      <c r="P308" s="188">
        <v>137507.01636484484</v>
      </c>
    </row>
    <row r="309" spans="1:16">
      <c r="A309" s="151">
        <v>7</v>
      </c>
      <c r="B309" s="177">
        <v>2909</v>
      </c>
      <c r="C309" s="123" t="s">
        <v>353</v>
      </c>
      <c r="D309" s="178">
        <v>106.11709969504372</v>
      </c>
      <c r="E309" s="178"/>
      <c r="F309" s="173">
        <v>1.0434999999999999</v>
      </c>
      <c r="G309" s="173">
        <v>1.119</v>
      </c>
      <c r="H309" s="165">
        <v>7.2352659319597556E-2</v>
      </c>
      <c r="I309" s="122"/>
      <c r="J309" s="122"/>
      <c r="K309" s="180">
        <v>25.439999999999969</v>
      </c>
      <c r="L309" s="180">
        <v>119.52000000000027</v>
      </c>
      <c r="N309" s="124">
        <v>227990.46635280753</v>
      </c>
      <c r="O309" s="220"/>
      <c r="P309" s="188">
        <v>174264.78801229084</v>
      </c>
    </row>
    <row r="310" spans="1:16">
      <c r="A310" s="151">
        <v>7</v>
      </c>
      <c r="B310" s="177">
        <v>2904</v>
      </c>
      <c r="C310" s="123" t="s">
        <v>354</v>
      </c>
      <c r="D310" s="178">
        <v>484.17498339905706</v>
      </c>
      <c r="E310" s="178"/>
      <c r="F310" s="173">
        <v>1.645</v>
      </c>
      <c r="G310" s="173">
        <v>1.6032000000000002</v>
      </c>
      <c r="H310" s="165">
        <v>-2.5410334346504415E-2</v>
      </c>
      <c r="I310" s="122"/>
      <c r="J310" s="122"/>
      <c r="K310" s="180">
        <v>-13.536000000000001</v>
      </c>
      <c r="L310" s="180">
        <v>-66.719999999999686</v>
      </c>
      <c r="N310" s="124">
        <v>1490360.3200999072</v>
      </c>
      <c r="O310" s="220"/>
      <c r="P310" s="188">
        <v>1199134.877685175</v>
      </c>
    </row>
    <row r="311" spans="1:16">
      <c r="A311" s="151">
        <v>7</v>
      </c>
      <c r="B311" s="177">
        <v>1002</v>
      </c>
      <c r="C311" s="123" t="s">
        <v>355</v>
      </c>
      <c r="D311" s="178">
        <v>1870.3808810603985</v>
      </c>
      <c r="E311" s="178"/>
      <c r="F311" s="173">
        <v>1.7574000000000001</v>
      </c>
      <c r="G311" s="173">
        <v>1.8227</v>
      </c>
      <c r="H311" s="165">
        <v>3.7157163992261211E-2</v>
      </c>
      <c r="I311" s="122"/>
      <c r="J311" s="122"/>
      <c r="K311" s="180">
        <v>25.248000000000044</v>
      </c>
      <c r="L311" s="180">
        <v>100.12799999999979</v>
      </c>
      <c r="N311" s="124">
        <v>6545555.0052648727</v>
      </c>
      <c r="O311" s="220"/>
      <c r="P311" s="188">
        <v>5340123.5557327205</v>
      </c>
    </row>
    <row r="312" spans="1:16">
      <c r="A312" s="151">
        <v>8</v>
      </c>
      <c r="B312" s="177">
        <v>6902</v>
      </c>
      <c r="C312" s="123" t="s">
        <v>356</v>
      </c>
      <c r="D312" s="178">
        <v>305.2457589088408</v>
      </c>
      <c r="E312" s="178"/>
      <c r="F312" s="173">
        <v>1.8093999999999999</v>
      </c>
      <c r="G312" s="173">
        <v>1.9131</v>
      </c>
      <c r="H312" s="165">
        <v>5.7311816071625943E-2</v>
      </c>
      <c r="I312" s="122"/>
      <c r="J312" s="122"/>
      <c r="K312" s="180">
        <v>19.008000000000038</v>
      </c>
      <c r="L312" s="180">
        <v>180.0960000000002</v>
      </c>
      <c r="N312" s="124">
        <v>1121214.0698275263</v>
      </c>
      <c r="O312" s="220"/>
      <c r="P312" s="188">
        <v>919346.30722257483</v>
      </c>
    </row>
    <row r="313" spans="1:16">
      <c r="A313" s="151">
        <v>8</v>
      </c>
      <c r="B313" s="177">
        <v>5004</v>
      </c>
      <c r="C313" s="123" t="s">
        <v>357</v>
      </c>
      <c r="D313" s="178">
        <v>753.40570306632242</v>
      </c>
      <c r="E313" s="178"/>
      <c r="F313" s="173">
        <v>2.2927</v>
      </c>
      <c r="G313" s="173">
        <v>2.4913999999999996</v>
      </c>
      <c r="H313" s="165">
        <v>8.6666375888690084E-2</v>
      </c>
      <c r="I313" s="122"/>
      <c r="J313" s="122"/>
      <c r="K313" s="180">
        <v>73.15199999999983</v>
      </c>
      <c r="L313" s="180">
        <v>308.35199999999952</v>
      </c>
      <c r="N313" s="124">
        <v>3603907.139749316</v>
      </c>
      <c r="O313" s="220"/>
      <c r="P313" s="188">
        <v>3027737.6571586402</v>
      </c>
    </row>
    <row r="314" spans="1:16">
      <c r="A314" s="151">
        <v>8</v>
      </c>
      <c r="B314" s="177">
        <v>1005</v>
      </c>
      <c r="C314" s="123" t="s">
        <v>358</v>
      </c>
      <c r="D314" s="178">
        <v>0</v>
      </c>
      <c r="E314" s="178"/>
      <c r="F314" s="173">
        <v>17.303900000000002</v>
      </c>
      <c r="G314" s="173">
        <v>18.348600000000001</v>
      </c>
      <c r="H314" s="165">
        <v>6.0373672987014348E-2</v>
      </c>
      <c r="I314" s="122"/>
      <c r="J314" s="122"/>
      <c r="K314" s="180">
        <v>203.80800000000056</v>
      </c>
      <c r="L314" s="180">
        <v>1802.0159999999973</v>
      </c>
      <c r="N314" s="124">
        <v>0</v>
      </c>
      <c r="O314" s="220"/>
      <c r="P314" s="188">
        <v>0</v>
      </c>
    </row>
    <row r="315" spans="1:16">
      <c r="A315" s="151">
        <v>9</v>
      </c>
      <c r="B315" s="177">
        <v>5005</v>
      </c>
      <c r="C315" s="123" t="s">
        <v>359</v>
      </c>
      <c r="D315" s="178">
        <v>1048.3139534546985</v>
      </c>
      <c r="E315" s="178"/>
      <c r="F315" s="173">
        <v>2.2351000000000001</v>
      </c>
      <c r="G315" s="173">
        <v>2.4073999999999995</v>
      </c>
      <c r="H315" s="165">
        <v>7.7088273455326206E-2</v>
      </c>
      <c r="I315" s="122"/>
      <c r="J315" s="122"/>
      <c r="K315" s="180">
        <v>33.888000000000105</v>
      </c>
      <c r="L315" s="180">
        <v>296.92799999999886</v>
      </c>
      <c r="N315" s="124">
        <v>4845525.1421699347</v>
      </c>
      <c r="O315" s="220"/>
      <c r="P315" s="188">
        <v>4050431.5080373362</v>
      </c>
    </row>
    <row r="316" spans="1:16">
      <c r="A316" s="151">
        <v>9</v>
      </c>
      <c r="B316" s="177">
        <v>5006</v>
      </c>
      <c r="C316" s="123" t="s">
        <v>360</v>
      </c>
      <c r="D316" s="178">
        <v>131.50716966051309</v>
      </c>
      <c r="E316" s="178"/>
      <c r="F316" s="173">
        <v>2.7333999999999996</v>
      </c>
      <c r="G316" s="173">
        <v>2.8464</v>
      </c>
      <c r="H316" s="165">
        <v>4.134045511085116E-2</v>
      </c>
      <c r="I316" s="122"/>
      <c r="J316" s="179"/>
      <c r="K316" s="180">
        <v>20.735999999999954</v>
      </c>
      <c r="L316" s="180">
        <v>196.22400000000087</v>
      </c>
      <c r="N316" s="124">
        <v>718698.25482563407</v>
      </c>
      <c r="O316" s="220"/>
      <c r="P316" s="188">
        <v>607716.89253491105</v>
      </c>
    </row>
    <row r="317" spans="1:16" ht="15">
      <c r="A317" s="151">
        <v>9</v>
      </c>
      <c r="B317" s="177">
        <v>5003</v>
      </c>
      <c r="C317" s="123" t="s">
        <v>361</v>
      </c>
      <c r="D317" s="178">
        <v>611.81427316550855</v>
      </c>
      <c r="E317" s="178"/>
      <c r="F317" s="173">
        <v>5.1246</v>
      </c>
      <c r="G317" s="173">
        <v>5.6894999999999998</v>
      </c>
      <c r="H317" s="165">
        <v>0.11023299379463758</v>
      </c>
      <c r="I317" s="126"/>
      <c r="J317" s="183"/>
      <c r="K317" s="180">
        <v>132.00000000000017</v>
      </c>
      <c r="L317" s="180">
        <v>952.60799999999927</v>
      </c>
      <c r="N317" s="124">
        <v>6683361.2297763089</v>
      </c>
      <c r="O317" s="220"/>
      <c r="P317" s="188">
        <v>5833218.1816042475</v>
      </c>
    </row>
    <row r="318" spans="1:16">
      <c r="A318" s="151">
        <v>9</v>
      </c>
      <c r="B318" s="177">
        <v>5001</v>
      </c>
      <c r="C318" s="123" t="s">
        <v>362</v>
      </c>
      <c r="D318" s="178">
        <v>108.52733135649508</v>
      </c>
      <c r="E318" s="178"/>
      <c r="F318" s="173">
        <v>17.051500000000001</v>
      </c>
      <c r="G318" s="173">
        <v>17.564399999999999</v>
      </c>
      <c r="H318" s="165">
        <v>3.0079465149693396E-2</v>
      </c>
      <c r="I318" s="122"/>
      <c r="J318" s="179"/>
      <c r="K318" s="180">
        <v>109.72799999999985</v>
      </c>
      <c r="L318" s="180">
        <v>875.03999999999701</v>
      </c>
      <c r="N318" s="124">
        <v>3659937.5210458026</v>
      </c>
      <c r="O318" s="220"/>
      <c r="P318" s="188">
        <v>3261635.6165057193</v>
      </c>
    </row>
    <row r="319" spans="1:16">
      <c r="A319" s="81"/>
      <c r="C319" s="81" t="s">
        <v>363</v>
      </c>
      <c r="D319" s="178">
        <v>14.997189904329035</v>
      </c>
      <c r="F319" s="173">
        <v>16.207300000000004</v>
      </c>
      <c r="G319" s="173">
        <v>16.694700000000001</v>
      </c>
      <c r="H319" s="165">
        <v>3.007286839880785E-2</v>
      </c>
      <c r="I319" s="122"/>
      <c r="J319" s="122"/>
      <c r="K319" s="180">
        <v>104.35200000000044</v>
      </c>
      <c r="L319" s="180">
        <v>831.45599999999456</v>
      </c>
      <c r="N319" s="124">
        <v>480717.28568793979</v>
      </c>
      <c r="O319" s="220"/>
      <c r="P319" s="188">
        <v>428182.07666296669</v>
      </c>
    </row>
    <row r="320" spans="1:16">
      <c r="A320" s="81"/>
      <c r="C320" s="81" t="s">
        <v>364</v>
      </c>
      <c r="D320" s="178">
        <v>14.627873038737482</v>
      </c>
      <c r="F320" s="173">
        <v>15.363100000000003</v>
      </c>
      <c r="G320" s="173">
        <v>15.824999999999999</v>
      </c>
      <c r="H320" s="165">
        <v>3.0065546667013665E-2</v>
      </c>
      <c r="I320" s="122"/>
      <c r="J320" s="122"/>
      <c r="K320" s="180">
        <v>99.07199999999996</v>
      </c>
      <c r="L320" s="180">
        <v>787.77599999999313</v>
      </c>
      <c r="N320" s="124">
        <v>444453.29440899962</v>
      </c>
      <c r="O320" s="220"/>
      <c r="P320" s="188">
        <v>395655.49634622602</v>
      </c>
    </row>
    <row r="321" spans="1:16">
      <c r="A321" s="81"/>
      <c r="C321" s="81" t="s">
        <v>365</v>
      </c>
      <c r="D321" s="178">
        <v>195.69661689574713</v>
      </c>
      <c r="F321" s="173">
        <v>13.674600000000002</v>
      </c>
      <c r="G321" s="173">
        <v>14.085699999999999</v>
      </c>
      <c r="H321" s="165">
        <v>3.0063036578766189E-2</v>
      </c>
      <c r="I321" s="122"/>
      <c r="J321" s="122"/>
      <c r="K321" s="180">
        <v>88.511999999999844</v>
      </c>
      <c r="L321" s="180">
        <v>700.79999999999552</v>
      </c>
      <c r="N321" s="124">
        <v>5292525.7662881762</v>
      </c>
      <c r="O321" s="220"/>
      <c r="P321" s="188">
        <v>4705108.2724970635</v>
      </c>
    </row>
    <row r="322" spans="1:16">
      <c r="A322" s="81"/>
      <c r="F322" s="81"/>
      <c r="G322" s="81"/>
      <c r="H322" s="81"/>
      <c r="I322" s="122"/>
      <c r="J322" s="122"/>
      <c r="K322" s="81"/>
      <c r="L322" s="81"/>
      <c r="N322" s="188"/>
      <c r="O322" s="220"/>
      <c r="P322" s="188"/>
    </row>
    <row r="323" spans="1:16" ht="15">
      <c r="A323" s="167">
        <v>4</v>
      </c>
      <c r="B323" s="175" t="s">
        <v>366</v>
      </c>
      <c r="C323" s="176"/>
      <c r="D323" s="169">
        <v>42602.54649749049</v>
      </c>
      <c r="E323" s="169"/>
      <c r="F323" s="170">
        <v>0.81511077751972838</v>
      </c>
      <c r="G323" s="170">
        <v>0.85325802853394062</v>
      </c>
      <c r="H323" s="212">
        <v>4.6800081738937571E-2</v>
      </c>
      <c r="I323" s="122"/>
      <c r="J323" s="122"/>
      <c r="K323" s="172">
        <v>15.137120843434454</v>
      </c>
      <c r="L323" s="172">
        <v>58.105601103853097</v>
      </c>
      <c r="M323" s="221"/>
      <c r="N323" s="231">
        <v>69793852.483150601</v>
      </c>
      <c r="O323" s="219"/>
      <c r="P323" s="231">
        <v>50310161.858335055</v>
      </c>
    </row>
    <row r="324" spans="1:16">
      <c r="A324" s="81"/>
      <c r="B324" s="177"/>
      <c r="D324" s="178"/>
      <c r="E324" s="178"/>
      <c r="F324" s="173"/>
      <c r="G324" s="173"/>
      <c r="H324" s="165"/>
      <c r="I324" s="122"/>
      <c r="J324" s="122"/>
      <c r="K324" s="180"/>
      <c r="L324" s="180"/>
      <c r="N324" s="232"/>
      <c r="O324" s="220"/>
      <c r="P324" s="232"/>
    </row>
    <row r="325" spans="1:16">
      <c r="A325" s="151">
        <v>1</v>
      </c>
      <c r="B325" s="177">
        <v>3512</v>
      </c>
      <c r="C325" s="123" t="s">
        <v>367</v>
      </c>
      <c r="D325" s="178">
        <v>2452.0834617365076</v>
      </c>
      <c r="E325" s="178"/>
      <c r="F325" s="173">
        <v>0.93230000000000002</v>
      </c>
      <c r="G325" s="173">
        <v>0.99530000000000007</v>
      </c>
      <c r="H325" s="165">
        <v>6.7574814973720976E-2</v>
      </c>
      <c r="I325" s="122"/>
      <c r="J325" s="122"/>
      <c r="K325" s="180">
        <v>21.407999999999987</v>
      </c>
      <c r="L325" s="180">
        <v>99.55200000000012</v>
      </c>
      <c r="N325" s="124">
        <v>4685872.6453753849</v>
      </c>
      <c r="O325" s="220"/>
      <c r="P325" s="188">
        <v>3500256.9432907035</v>
      </c>
    </row>
    <row r="326" spans="1:16">
      <c r="A326" s="151">
        <v>1</v>
      </c>
      <c r="B326" s="177">
        <v>3509</v>
      </c>
      <c r="C326" s="123" t="s">
        <v>368</v>
      </c>
      <c r="D326" s="178">
        <v>65.609038802924772</v>
      </c>
      <c r="E326" s="178"/>
      <c r="F326" s="173">
        <v>1.1124000000000001</v>
      </c>
      <c r="G326" s="173">
        <v>1.1551</v>
      </c>
      <c r="H326" s="165">
        <v>3.8385472851492297E-2</v>
      </c>
      <c r="I326" s="122"/>
      <c r="J326" s="122"/>
      <c r="K326" s="180">
        <v>14.687999999999981</v>
      </c>
      <c r="L326" s="180">
        <v>67.295999999999935</v>
      </c>
      <c r="N326" s="124">
        <v>145507.20138481612</v>
      </c>
      <c r="O326" s="220"/>
      <c r="P326" s="188">
        <v>111720.45693651981</v>
      </c>
    </row>
    <row r="327" spans="1:16">
      <c r="A327" s="151">
        <v>2</v>
      </c>
      <c r="B327" s="177">
        <v>6604</v>
      </c>
      <c r="C327" s="123" t="s">
        <v>369</v>
      </c>
      <c r="D327" s="178">
        <v>742.01979950558132</v>
      </c>
      <c r="E327" s="178"/>
      <c r="F327" s="173">
        <v>0.31319999999999998</v>
      </c>
      <c r="G327" s="173">
        <v>0.31279999999999997</v>
      </c>
      <c r="H327" s="165">
        <v>-1.2771392081737387E-3</v>
      </c>
      <c r="I327" s="122"/>
      <c r="J327" s="122"/>
      <c r="K327" s="180">
        <v>0.96000000000000085</v>
      </c>
      <c r="L327" s="180">
        <v>-1.7280000000000229</v>
      </c>
      <c r="N327" s="124">
        <v>445639.28310786391</v>
      </c>
      <c r="O327" s="220"/>
      <c r="P327" s="188">
        <v>182152.20761430933</v>
      </c>
    </row>
    <row r="328" spans="1:16">
      <c r="A328" s="151">
        <v>3</v>
      </c>
      <c r="B328" s="177">
        <v>3503</v>
      </c>
      <c r="C328" s="123" t="s">
        <v>370</v>
      </c>
      <c r="D328" s="178">
        <v>858.53453714281341</v>
      </c>
      <c r="E328" s="178"/>
      <c r="F328" s="173">
        <v>0.8639</v>
      </c>
      <c r="G328" s="173">
        <v>0.88270000000000004</v>
      </c>
      <c r="H328" s="165">
        <v>2.1761777983563046E-2</v>
      </c>
      <c r="I328" s="122"/>
      <c r="J328" s="122"/>
      <c r="K328" s="180">
        <v>7.9680000000000284</v>
      </c>
      <c r="L328" s="180">
        <v>28.128000000000046</v>
      </c>
      <c r="N328" s="124">
        <v>1455030.5969970459</v>
      </c>
      <c r="O328" s="220"/>
      <c r="P328" s="188">
        <v>1057522.2380236262</v>
      </c>
    </row>
    <row r="329" spans="1:16">
      <c r="A329" s="151">
        <v>3</v>
      </c>
      <c r="B329" s="177">
        <v>3513</v>
      </c>
      <c r="C329" s="123" t="s">
        <v>371</v>
      </c>
      <c r="D329" s="178">
        <v>384.11553202034889</v>
      </c>
      <c r="E329" s="178"/>
      <c r="F329" s="173">
        <v>1.0707</v>
      </c>
      <c r="G329" s="173">
        <v>1.1960999999999999</v>
      </c>
      <c r="H329" s="165">
        <v>0.11711964135612218</v>
      </c>
      <c r="I329" s="122"/>
      <c r="J329" s="122"/>
      <c r="K329" s="180">
        <v>19.583999999999975</v>
      </c>
      <c r="L329" s="180">
        <v>221.18399999999994</v>
      </c>
      <c r="N329" s="124">
        <v>882125.92867111543</v>
      </c>
      <c r="O329" s="220"/>
      <c r="P329" s="188">
        <v>681260.67007489747</v>
      </c>
    </row>
    <row r="330" spans="1:16">
      <c r="A330" s="151">
        <v>4</v>
      </c>
      <c r="B330" s="177">
        <v>3602</v>
      </c>
      <c r="C330" s="128" t="s">
        <v>372</v>
      </c>
      <c r="D330" s="178">
        <v>11108.378552133636</v>
      </c>
      <c r="E330" s="178"/>
      <c r="F330" s="173">
        <v>0.37759999999999999</v>
      </c>
      <c r="G330" s="173">
        <v>0.38829999999999998</v>
      </c>
      <c r="H330" s="165">
        <v>2.8336864406779627E-2</v>
      </c>
      <c r="I330" s="122"/>
      <c r="J330" s="122"/>
      <c r="K330" s="180">
        <v>5.3760000000000474</v>
      </c>
      <c r="L330" s="180">
        <v>15.167999999999928</v>
      </c>
      <c r="N330" s="124">
        <v>8281696.1122435024</v>
      </c>
      <c r="O330" s="220"/>
      <c r="P330" s="188">
        <v>4176721.8981531532</v>
      </c>
    </row>
    <row r="331" spans="1:16">
      <c r="A331" s="151">
        <v>4</v>
      </c>
      <c r="B331" s="177">
        <v>3802</v>
      </c>
      <c r="C331" s="123" t="s">
        <v>373</v>
      </c>
      <c r="D331" s="178">
        <v>2827.168081497342</v>
      </c>
      <c r="E331" s="178"/>
      <c r="F331" s="173">
        <v>0.60230000000000006</v>
      </c>
      <c r="G331" s="173">
        <v>0.59380000000000011</v>
      </c>
      <c r="H331" s="165">
        <v>-1.4112568487464672E-2</v>
      </c>
      <c r="I331" s="122"/>
      <c r="J331" s="122"/>
      <c r="K331" s="180">
        <v>-1.9199999999999484</v>
      </c>
      <c r="L331" s="180">
        <v>-14.399999999999959</v>
      </c>
      <c r="N331" s="124">
        <v>3223243.021042794</v>
      </c>
      <c r="O331" s="220"/>
      <c r="P331" s="188">
        <v>2069210.1993575143</v>
      </c>
    </row>
    <row r="332" spans="1:16">
      <c r="A332" s="151">
        <v>4</v>
      </c>
      <c r="B332" s="177">
        <v>4101</v>
      </c>
      <c r="C332" s="123" t="s">
        <v>374</v>
      </c>
      <c r="D332" s="178">
        <v>2638.9927430308621</v>
      </c>
      <c r="E332" s="178"/>
      <c r="F332" s="173">
        <v>0.62780000000000002</v>
      </c>
      <c r="G332" s="173">
        <v>0.61</v>
      </c>
      <c r="H332" s="165">
        <v>-2.8352978655622918E-2</v>
      </c>
      <c r="I332" s="122"/>
      <c r="J332" s="122"/>
      <c r="K332" s="180">
        <v>-3.7439999999999607</v>
      </c>
      <c r="L332" s="180">
        <v>-30.432000000000112</v>
      </c>
      <c r="N332" s="124">
        <v>3090788.3006377458</v>
      </c>
      <c r="O332" s="220"/>
      <c r="P332" s="188">
        <v>2005718.9324712323</v>
      </c>
    </row>
    <row r="333" spans="1:16">
      <c r="A333" s="151">
        <v>4</v>
      </c>
      <c r="B333" s="177">
        <v>3510</v>
      </c>
      <c r="C333" s="123" t="s">
        <v>375</v>
      </c>
      <c r="D333" s="178">
        <v>6149.9680148390971</v>
      </c>
      <c r="E333" s="178"/>
      <c r="F333" s="173">
        <v>0.95169999999999999</v>
      </c>
      <c r="G333" s="173">
        <v>0.99950000000000006</v>
      </c>
      <c r="H333" s="165">
        <v>5.0225911526741607E-2</v>
      </c>
      <c r="I333" s="122"/>
      <c r="J333" s="122"/>
      <c r="K333" s="180">
        <v>27.648000000000046</v>
      </c>
      <c r="L333" s="180">
        <v>64.128000000000071</v>
      </c>
      <c r="N333" s="124">
        <v>11802034.619196821</v>
      </c>
      <c r="O333" s="220"/>
      <c r="P333" s="188">
        <v>8826127.0884937719</v>
      </c>
    </row>
    <row r="334" spans="1:16">
      <c r="A334" s="151">
        <v>4</v>
      </c>
      <c r="B334" s="177">
        <v>3104</v>
      </c>
      <c r="C334" s="123" t="s">
        <v>376</v>
      </c>
      <c r="D334" s="178">
        <v>1294.8328184297377</v>
      </c>
      <c r="E334" s="178"/>
      <c r="F334" s="173">
        <v>1.6166</v>
      </c>
      <c r="G334" s="173">
        <v>1.738</v>
      </c>
      <c r="H334" s="165">
        <v>7.5095880242484148E-2</v>
      </c>
      <c r="I334" s="122"/>
      <c r="J334" s="122"/>
      <c r="K334" s="180">
        <v>53.567999999999962</v>
      </c>
      <c r="L334" s="180">
        <v>179.51999999999995</v>
      </c>
      <c r="N334" s="124">
        <v>4320805.3217872968</v>
      </c>
      <c r="O334" s="220"/>
      <c r="P334" s="188">
        <v>3513175.2080697236</v>
      </c>
    </row>
    <row r="335" spans="1:16">
      <c r="A335" s="151">
        <v>4</v>
      </c>
      <c r="B335" s="177">
        <v>2908</v>
      </c>
      <c r="C335" s="123" t="s">
        <v>377</v>
      </c>
      <c r="D335" s="178">
        <v>442.74438645166657</v>
      </c>
      <c r="E335" s="178"/>
      <c r="F335" s="173">
        <v>1.9869000000000001</v>
      </c>
      <c r="G335" s="173">
        <v>1.8981000000000001</v>
      </c>
      <c r="H335" s="165">
        <v>-4.4692737430167551E-2</v>
      </c>
      <c r="I335" s="122"/>
      <c r="J335" s="122"/>
      <c r="K335" s="180">
        <v>-27.071999999999896</v>
      </c>
      <c r="L335" s="180">
        <v>-143.42400000000009</v>
      </c>
      <c r="N335" s="124">
        <v>1613516.390253904</v>
      </c>
      <c r="O335" s="220"/>
      <c r="P335" s="188">
        <v>1324185.1297198967</v>
      </c>
    </row>
    <row r="336" spans="1:16">
      <c r="A336" s="151">
        <v>5</v>
      </c>
      <c r="B336" s="177">
        <v>3808</v>
      </c>
      <c r="C336" s="123" t="s">
        <v>378</v>
      </c>
      <c r="D336" s="178">
        <v>399.98299461875121</v>
      </c>
      <c r="E336" s="178"/>
      <c r="F336" s="173">
        <v>0.99629999999999996</v>
      </c>
      <c r="G336" s="173">
        <v>1.0183</v>
      </c>
      <c r="H336" s="165">
        <v>2.208170229850448E-2</v>
      </c>
      <c r="I336" s="122"/>
      <c r="J336" s="122"/>
      <c r="K336" s="180">
        <v>5.6640000000000157</v>
      </c>
      <c r="L336" s="180">
        <v>36.576000000000022</v>
      </c>
      <c r="N336" s="124">
        <v>782021.15216692665</v>
      </c>
      <c r="O336" s="220"/>
      <c r="P336" s="188">
        <v>586335.39179802313</v>
      </c>
    </row>
    <row r="337" spans="1:16">
      <c r="A337" s="151">
        <v>5</v>
      </c>
      <c r="B337" s="177">
        <v>6908</v>
      </c>
      <c r="C337" s="123" t="s">
        <v>379</v>
      </c>
      <c r="D337" s="178">
        <v>1796.3963051095172</v>
      </c>
      <c r="E337" s="178"/>
      <c r="F337" s="173">
        <v>0.98480000000000001</v>
      </c>
      <c r="G337" s="173">
        <v>1.0987</v>
      </c>
      <c r="H337" s="165">
        <v>0.11565800162469531</v>
      </c>
      <c r="I337" s="122"/>
      <c r="J337" s="122"/>
      <c r="K337" s="180">
        <v>47.424000000000049</v>
      </c>
      <c r="L337" s="180">
        <v>171.26399999999995</v>
      </c>
      <c r="N337" s="124">
        <v>3789505.191213747</v>
      </c>
      <c r="O337" s="220"/>
      <c r="P337" s="188">
        <v>2883804.1379952161</v>
      </c>
    </row>
    <row r="338" spans="1:16">
      <c r="A338" s="151">
        <v>5</v>
      </c>
      <c r="B338" s="177">
        <v>3105</v>
      </c>
      <c r="C338" s="123" t="s">
        <v>380</v>
      </c>
      <c r="D338" s="178">
        <v>1309.1954468008737</v>
      </c>
      <c r="E338" s="178"/>
      <c r="F338" s="173">
        <v>1.9486999999999999</v>
      </c>
      <c r="G338" s="173">
        <v>2.0896999999999997</v>
      </c>
      <c r="H338" s="165">
        <v>7.235592959408832E-2</v>
      </c>
      <c r="I338" s="122"/>
      <c r="J338" s="122"/>
      <c r="K338" s="180">
        <v>41.85600000000008</v>
      </c>
      <c r="L338" s="180">
        <v>228.86399999999949</v>
      </c>
      <c r="N338" s="124">
        <v>5252785.3923451882</v>
      </c>
      <c r="O338" s="220"/>
      <c r="P338" s="188">
        <v>4349998.5655198302</v>
      </c>
    </row>
    <row r="339" spans="1:16">
      <c r="A339" s="151">
        <v>6</v>
      </c>
      <c r="B339" s="177">
        <v>3701</v>
      </c>
      <c r="C339" s="123" t="s">
        <v>381</v>
      </c>
      <c r="D339" s="178">
        <v>7087.5920626064435</v>
      </c>
      <c r="E339" s="178"/>
      <c r="F339" s="173">
        <v>0.73260000000000003</v>
      </c>
      <c r="G339" s="173">
        <v>0.78260000000000007</v>
      </c>
      <c r="H339" s="165">
        <v>6.8250068250068407E-2</v>
      </c>
      <c r="I339" s="122"/>
      <c r="J339" s="122"/>
      <c r="K339" s="180">
        <v>14.112000000000045</v>
      </c>
      <c r="L339" s="180">
        <v>81.888000000000034</v>
      </c>
      <c r="N339" s="124">
        <v>10649759.132535942</v>
      </c>
      <c r="O339" s="220"/>
      <c r="P339" s="188">
        <v>7494458.4035008745</v>
      </c>
    </row>
    <row r="340" spans="1:16">
      <c r="A340" s="151">
        <v>6</v>
      </c>
      <c r="B340" s="177">
        <v>3501</v>
      </c>
      <c r="C340" s="127" t="s">
        <v>382</v>
      </c>
      <c r="D340" s="178">
        <v>3.8210385560881055</v>
      </c>
      <c r="E340" s="178"/>
      <c r="F340" s="173">
        <v>1.0937000000000001</v>
      </c>
      <c r="G340" s="173">
        <v>1.0831999999999999</v>
      </c>
      <c r="H340" s="165">
        <v>-9.6004388772059635E-3</v>
      </c>
      <c r="I340" s="122"/>
      <c r="J340" s="122"/>
      <c r="K340" s="180">
        <v>-9.5040000000000191</v>
      </c>
      <c r="L340" s="180">
        <v>-10.656000000000319</v>
      </c>
      <c r="N340" s="124">
        <v>7946.7820107929001</v>
      </c>
      <c r="O340" s="220"/>
      <c r="P340" s="188">
        <v>6035.878794794733</v>
      </c>
    </row>
    <row r="341" spans="1:16">
      <c r="A341" s="151">
        <v>6</v>
      </c>
      <c r="B341" s="177">
        <v>2906</v>
      </c>
      <c r="C341" s="123" t="s">
        <v>383</v>
      </c>
      <c r="D341" s="178">
        <v>826.79583342922786</v>
      </c>
      <c r="E341" s="178"/>
      <c r="F341" s="173">
        <v>1.3543999999999998</v>
      </c>
      <c r="G341" s="173">
        <v>1.4378000000000002</v>
      </c>
      <c r="H341" s="165">
        <v>6.1577082102776348E-2</v>
      </c>
      <c r="I341" s="122"/>
      <c r="J341" s="179"/>
      <c r="K341" s="180">
        <v>11.040000000000063</v>
      </c>
      <c r="L341" s="180">
        <v>149.08800000000065</v>
      </c>
      <c r="N341" s="124">
        <v>2282432.7346647242</v>
      </c>
      <c r="O341" s="220"/>
      <c r="P341" s="188">
        <v>1812944.9886102714</v>
      </c>
    </row>
    <row r="342" spans="1:16" ht="15">
      <c r="A342" s="151">
        <v>6</v>
      </c>
      <c r="B342" s="177">
        <v>3708</v>
      </c>
      <c r="C342" s="123" t="s">
        <v>384</v>
      </c>
      <c r="D342" s="178">
        <v>1299.4809504547836</v>
      </c>
      <c r="E342" s="178"/>
      <c r="F342" s="173">
        <v>1.5196000000000001</v>
      </c>
      <c r="G342" s="173">
        <v>1.5319</v>
      </c>
      <c r="H342" s="165">
        <v>8.0942353250854637E-3</v>
      </c>
      <c r="I342" s="126"/>
      <c r="J342" s="183"/>
      <c r="K342" s="180">
        <v>4.4159999999999933</v>
      </c>
      <c r="L342" s="180">
        <v>19.199999999999964</v>
      </c>
      <c r="N342" s="124">
        <v>3822095.7465632316</v>
      </c>
      <c r="O342" s="220"/>
      <c r="P342" s="188">
        <v>3059662.6199767841</v>
      </c>
    </row>
    <row r="343" spans="1:16">
      <c r="A343" s="151">
        <v>6</v>
      </c>
      <c r="B343" s="177">
        <v>3511</v>
      </c>
      <c r="C343" s="123" t="s">
        <v>385</v>
      </c>
      <c r="D343" s="178">
        <v>730.70332252610194</v>
      </c>
      <c r="E343" s="178"/>
      <c r="F343" s="173">
        <v>1.8599999999999999</v>
      </c>
      <c r="G343" s="173">
        <v>1.9864999999999999</v>
      </c>
      <c r="H343" s="165">
        <v>6.8010752688172138E-2</v>
      </c>
      <c r="I343" s="122"/>
      <c r="J343" s="179"/>
      <c r="K343" s="180">
        <v>60.864000000000118</v>
      </c>
      <c r="L343" s="180">
        <v>182.01599999999999</v>
      </c>
      <c r="N343" s="124">
        <v>2786960.9283803548</v>
      </c>
      <c r="O343" s="220"/>
      <c r="P343" s="188">
        <v>2296500.6993975486</v>
      </c>
    </row>
    <row r="344" spans="1:16">
      <c r="A344" s="151">
        <v>7</v>
      </c>
      <c r="B344" s="177">
        <v>3102</v>
      </c>
      <c r="C344" s="123" t="s">
        <v>386</v>
      </c>
      <c r="D344" s="178">
        <v>34.839328305099862</v>
      </c>
      <c r="E344" s="178"/>
      <c r="F344" s="173">
        <v>0.73260000000000003</v>
      </c>
      <c r="G344" s="173">
        <v>0.78260000000000007</v>
      </c>
      <c r="H344" s="165">
        <v>6.8250068250068407E-2</v>
      </c>
      <c r="I344" s="122"/>
      <c r="J344" s="122"/>
      <c r="K344" s="180">
        <v>14.112000000000045</v>
      </c>
      <c r="L344" s="180">
        <v>81.888000000000034</v>
      </c>
      <c r="N344" s="124">
        <v>52349.295996616616</v>
      </c>
      <c r="O344" s="220"/>
      <c r="P344" s="188">
        <v>36839.295275758574</v>
      </c>
    </row>
    <row r="345" spans="1:16">
      <c r="A345" s="151">
        <v>7</v>
      </c>
      <c r="B345" s="177">
        <v>3103</v>
      </c>
      <c r="C345" s="123" t="s">
        <v>387</v>
      </c>
      <c r="D345" s="178">
        <v>103.31493944741578</v>
      </c>
      <c r="E345" s="178"/>
      <c r="F345" s="173">
        <v>0.90529999999999999</v>
      </c>
      <c r="G345" s="173">
        <v>0.92460000000000009</v>
      </c>
      <c r="H345" s="165">
        <v>2.1318899812217129E-2</v>
      </c>
      <c r="I345" s="122"/>
      <c r="J345" s="122"/>
      <c r="K345" s="180">
        <v>5.5680000000000263</v>
      </c>
      <c r="L345" s="180">
        <v>31.488000000000156</v>
      </c>
      <c r="N345" s="124">
        <v>183407.98658511485</v>
      </c>
      <c r="O345" s="220"/>
      <c r="P345" s="188">
        <v>134661.84920308358</v>
      </c>
    </row>
    <row r="346" spans="1:16">
      <c r="A346" s="151">
        <v>8</v>
      </c>
      <c r="B346" s="177">
        <v>901</v>
      </c>
      <c r="C346" s="123" t="s">
        <v>388</v>
      </c>
      <c r="D346" s="178">
        <v>45.977310045664261</v>
      </c>
      <c r="E346" s="178"/>
      <c r="F346" s="173">
        <v>2.4665999999999997</v>
      </c>
      <c r="G346" s="173">
        <v>2.6997999999999998</v>
      </c>
      <c r="H346" s="165">
        <v>9.4543095759344942E-2</v>
      </c>
      <c r="I346" s="122"/>
      <c r="J346" s="122"/>
      <c r="K346" s="180">
        <v>40.895999999999972</v>
      </c>
      <c r="L346" s="180">
        <v>406.84800000000018</v>
      </c>
      <c r="N346" s="124">
        <v>238328.71998966599</v>
      </c>
      <c r="O346" s="220"/>
      <c r="P346" s="188">
        <v>200869.05605751742</v>
      </c>
    </row>
    <row r="347" spans="1:16">
      <c r="A347" s="81"/>
      <c r="H347" s="118"/>
      <c r="I347" s="122"/>
      <c r="J347" s="122"/>
      <c r="N347" s="188"/>
      <c r="O347" s="220"/>
      <c r="P347" s="188"/>
    </row>
    <row r="348" spans="1:16" ht="15">
      <c r="A348" s="167">
        <v>4</v>
      </c>
      <c r="B348" s="175" t="s">
        <v>389</v>
      </c>
      <c r="C348" s="176"/>
      <c r="D348" s="169">
        <v>39995.285098147579</v>
      </c>
      <c r="E348" s="169"/>
      <c r="F348" s="170">
        <v>0.80514427439374359</v>
      </c>
      <c r="G348" s="170">
        <v>0.86992664880794113</v>
      </c>
      <c r="H348" s="212">
        <v>8.0460578898083002E-2</v>
      </c>
      <c r="I348" s="122"/>
      <c r="J348" s="122"/>
      <c r="K348" s="172">
        <v>14.884817169856046</v>
      </c>
      <c r="L348" s="172">
        <v>109.49734170540327</v>
      </c>
      <c r="M348" s="221"/>
      <c r="N348" s="231">
        <v>66802491.52041544</v>
      </c>
      <c r="O348" s="219"/>
      <c r="P348" s="231">
        <v>48347858.167097449</v>
      </c>
    </row>
    <row r="349" spans="1:16">
      <c r="A349" s="81"/>
      <c r="B349" s="177"/>
      <c r="D349" s="178"/>
      <c r="E349" s="178"/>
      <c r="F349" s="173"/>
      <c r="G349" s="173"/>
      <c r="H349" s="165"/>
      <c r="I349" s="122"/>
      <c r="J349" s="122"/>
      <c r="K349" s="180"/>
      <c r="L349" s="180"/>
      <c r="N349" s="232"/>
      <c r="O349" s="220"/>
      <c r="P349" s="232"/>
    </row>
    <row r="350" spans="1:16">
      <c r="A350" s="151">
        <v>1</v>
      </c>
      <c r="B350" s="177">
        <v>7107</v>
      </c>
      <c r="C350" s="123" t="s">
        <v>390</v>
      </c>
      <c r="D350" s="178">
        <v>290.23738571282342</v>
      </c>
      <c r="E350" s="178"/>
      <c r="F350" s="173">
        <v>1.0310000000000001</v>
      </c>
      <c r="G350" s="173">
        <v>1.1005</v>
      </c>
      <c r="H350" s="165">
        <v>6.7410281280310347E-2</v>
      </c>
      <c r="I350" s="122"/>
      <c r="J350" s="122"/>
      <c r="K350" s="180">
        <v>14.592000000000045</v>
      </c>
      <c r="L350" s="180">
        <v>118.84799999999976</v>
      </c>
      <c r="N350" s="124">
        <v>613259.98651576741</v>
      </c>
      <c r="O350" s="220"/>
      <c r="P350" s="188">
        <v>466737.38059617649</v>
      </c>
    </row>
    <row r="351" spans="1:16">
      <c r="A351" s="151">
        <v>2</v>
      </c>
      <c r="B351" s="177">
        <v>7108</v>
      </c>
      <c r="C351" s="123" t="s">
        <v>391</v>
      </c>
      <c r="D351" s="178">
        <v>2877.0817390984284</v>
      </c>
      <c r="E351" s="178"/>
      <c r="F351" s="173">
        <v>0.75229999999999997</v>
      </c>
      <c r="G351" s="173">
        <v>0.8488</v>
      </c>
      <c r="H351" s="165">
        <v>0.12827329522796771</v>
      </c>
      <c r="I351" s="122"/>
      <c r="J351" s="122"/>
      <c r="K351" s="180">
        <v>37.152000000000015</v>
      </c>
      <c r="L351" s="180">
        <v>148.12800000000004</v>
      </c>
      <c r="N351" s="124">
        <v>4688768.6018817527</v>
      </c>
      <c r="O351" s="220"/>
      <c r="P351" s="188">
        <v>3377531.9244580087</v>
      </c>
    </row>
    <row r="352" spans="1:16">
      <c r="A352" s="151">
        <v>2</v>
      </c>
      <c r="B352" s="177">
        <v>7114</v>
      </c>
      <c r="C352" s="123" t="s">
        <v>392</v>
      </c>
      <c r="D352" s="178">
        <v>1516.6839205610929</v>
      </c>
      <c r="E352" s="178"/>
      <c r="F352" s="173">
        <v>1.8170999999999999</v>
      </c>
      <c r="G352" s="173">
        <v>1.8640999999999999</v>
      </c>
      <c r="H352" s="165">
        <v>2.5865389906994718E-2</v>
      </c>
      <c r="I352" s="122"/>
      <c r="J352" s="122"/>
      <c r="K352" s="180">
        <v>21.98400000000003</v>
      </c>
      <c r="L352" s="180">
        <v>68.25599999999983</v>
      </c>
      <c r="N352" s="124">
        <v>5428320.9529304318</v>
      </c>
      <c r="O352" s="220"/>
      <c r="P352" s="188">
        <v>4447941.3200682877</v>
      </c>
    </row>
    <row r="353" spans="1:16">
      <c r="A353" s="151">
        <v>3</v>
      </c>
      <c r="B353" s="177">
        <v>7105</v>
      </c>
      <c r="C353" s="123" t="s">
        <v>393</v>
      </c>
      <c r="D353" s="178">
        <v>12136.569372805767</v>
      </c>
      <c r="E353" s="178"/>
      <c r="F353" s="173">
        <v>0.20419999999999999</v>
      </c>
      <c r="G353" s="173">
        <v>0.21130000000000002</v>
      </c>
      <c r="H353" s="165">
        <v>3.4769833496572033E-2</v>
      </c>
      <c r="I353" s="122"/>
      <c r="J353" s="122"/>
      <c r="K353" s="180">
        <v>3.744000000000014</v>
      </c>
      <c r="L353" s="180">
        <v>9.8880000000000301</v>
      </c>
      <c r="N353" s="124">
        <v>4923757.6482698089</v>
      </c>
      <c r="O353" s="220"/>
      <c r="P353" s="188">
        <v>846080.05892583285</v>
      </c>
    </row>
    <row r="354" spans="1:16">
      <c r="A354" s="151">
        <v>3</v>
      </c>
      <c r="B354" s="177">
        <v>7104</v>
      </c>
      <c r="C354" s="123" t="s">
        <v>394</v>
      </c>
      <c r="D354" s="178">
        <v>4438.9080461962212</v>
      </c>
      <c r="E354" s="178"/>
      <c r="F354" s="173">
        <v>0.22089999999999999</v>
      </c>
      <c r="G354" s="173">
        <v>0.22940000000000002</v>
      </c>
      <c r="H354" s="165">
        <v>3.8478949751018732E-2</v>
      </c>
      <c r="I354" s="122"/>
      <c r="J354" s="122"/>
      <c r="K354" s="180">
        <v>4.4160000000000199</v>
      </c>
      <c r="L354" s="180">
        <v>11.904000000000048</v>
      </c>
      <c r="N354" s="124">
        <v>1955108.1711310335</v>
      </c>
      <c r="O354" s="220"/>
      <c r="P354" s="188">
        <v>448277.15599455131</v>
      </c>
    </row>
    <row r="355" spans="1:16">
      <c r="A355" s="151">
        <v>3</v>
      </c>
      <c r="B355" s="177">
        <v>7109</v>
      </c>
      <c r="C355" s="123" t="s">
        <v>395</v>
      </c>
      <c r="D355" s="178">
        <v>689.602876699126</v>
      </c>
      <c r="E355" s="178"/>
      <c r="F355" s="173">
        <v>0.37269999999999998</v>
      </c>
      <c r="G355" s="173">
        <v>0.40280000000000005</v>
      </c>
      <c r="H355" s="165">
        <v>8.0762006976120349E-2</v>
      </c>
      <c r="I355" s="122"/>
      <c r="J355" s="122"/>
      <c r="K355" s="180">
        <v>9.8880000000000301</v>
      </c>
      <c r="L355" s="180">
        <v>47.90400000000011</v>
      </c>
      <c r="N355" s="124">
        <v>533322.31437006337</v>
      </c>
      <c r="O355" s="220"/>
      <c r="P355" s="188">
        <v>276518.61654571956</v>
      </c>
    </row>
    <row r="356" spans="1:16">
      <c r="A356" s="151">
        <v>3</v>
      </c>
      <c r="B356" s="177">
        <v>7106</v>
      </c>
      <c r="C356" s="123" t="s">
        <v>396</v>
      </c>
      <c r="D356" s="178">
        <v>409.03273004259148</v>
      </c>
      <c r="E356" s="178"/>
      <c r="F356" s="173">
        <v>0.72870000000000001</v>
      </c>
      <c r="G356" s="173">
        <v>0.70870000000000011</v>
      </c>
      <c r="H356" s="165">
        <v>-2.7446136956223333E-2</v>
      </c>
      <c r="I356" s="122"/>
      <c r="J356" s="122"/>
      <c r="K356" s="180">
        <v>-3.1680000000000241</v>
      </c>
      <c r="L356" s="180">
        <v>-35.2319999999998</v>
      </c>
      <c r="N356" s="124">
        <v>556572.47189987451</v>
      </c>
      <c r="O356" s="220"/>
      <c r="P356" s="188">
        <v>380771.9061037256</v>
      </c>
    </row>
    <row r="357" spans="1:16">
      <c r="A357" s="151">
        <v>3</v>
      </c>
      <c r="B357" s="177">
        <v>7113</v>
      </c>
      <c r="C357" s="123" t="s">
        <v>397</v>
      </c>
      <c r="D357" s="178">
        <v>752.83837002237931</v>
      </c>
      <c r="E357" s="178"/>
      <c r="F357" s="173">
        <v>0.99629999999999996</v>
      </c>
      <c r="G357" s="173">
        <v>1.1942000000000002</v>
      </c>
      <c r="H357" s="165">
        <v>0.19863494931245618</v>
      </c>
      <c r="I357" s="122"/>
      <c r="J357" s="122"/>
      <c r="K357" s="180">
        <v>67.872000000000043</v>
      </c>
      <c r="L357" s="180">
        <v>312.09600000000034</v>
      </c>
      <c r="N357" s="124">
        <v>1726155.9964429929</v>
      </c>
      <c r="O357" s="220"/>
      <c r="P357" s="188">
        <v>1333116.549304493</v>
      </c>
    </row>
    <row r="358" spans="1:16">
      <c r="A358" s="151">
        <v>3</v>
      </c>
      <c r="B358" s="177">
        <v>7115</v>
      </c>
      <c r="C358" s="123" t="s">
        <v>398</v>
      </c>
      <c r="D358" s="178">
        <v>1458.8107416859514</v>
      </c>
      <c r="E358" s="178"/>
      <c r="F358" s="173">
        <v>1.4793000000000001</v>
      </c>
      <c r="G358" s="173">
        <v>1.5622</v>
      </c>
      <c r="H358" s="165">
        <v>5.604001892787136E-2</v>
      </c>
      <c r="I358" s="122"/>
      <c r="J358" s="122"/>
      <c r="K358" s="180">
        <v>38.975999999999971</v>
      </c>
      <c r="L358" s="180">
        <v>120.19199999999998</v>
      </c>
      <c r="N358" s="124">
        <v>4375591.9500706429</v>
      </c>
      <c r="O358" s="220"/>
      <c r="P358" s="188">
        <v>3516371.5628145481</v>
      </c>
    </row>
    <row r="359" spans="1:16">
      <c r="A359" s="151">
        <v>3</v>
      </c>
      <c r="B359" s="177">
        <v>7112</v>
      </c>
      <c r="C359" s="123" t="s">
        <v>399</v>
      </c>
      <c r="D359" s="178">
        <v>259.96447646854807</v>
      </c>
      <c r="E359" s="178"/>
      <c r="F359" s="173">
        <v>1.5092000000000001</v>
      </c>
      <c r="G359" s="173">
        <v>1.6431000000000002</v>
      </c>
      <c r="H359" s="165">
        <v>8.8722501987808178E-2</v>
      </c>
      <c r="I359" s="122"/>
      <c r="J359" s="122"/>
      <c r="K359" s="180">
        <v>68.064000000000178</v>
      </c>
      <c r="L359" s="180">
        <v>189.02400000000006</v>
      </c>
      <c r="N359" s="124">
        <v>820123.45206810511</v>
      </c>
      <c r="O359" s="220"/>
      <c r="P359" s="188">
        <v>662919.39763069397</v>
      </c>
    </row>
    <row r="360" spans="1:16">
      <c r="A360" s="151">
        <v>4</v>
      </c>
      <c r="B360" s="177">
        <v>7122</v>
      </c>
      <c r="C360" s="123" t="s">
        <v>400</v>
      </c>
      <c r="D360" s="178">
        <v>1200.3648807958496</v>
      </c>
      <c r="E360" s="178"/>
      <c r="F360" s="173">
        <v>0.92659999999999998</v>
      </c>
      <c r="G360" s="173">
        <v>0.99039999999999995</v>
      </c>
      <c r="H360" s="165">
        <v>6.8853874379451785E-2</v>
      </c>
      <c r="I360" s="122"/>
      <c r="J360" s="122"/>
      <c r="K360" s="180">
        <v>24.576000000000064</v>
      </c>
      <c r="L360" s="180">
        <v>97.919999999999874</v>
      </c>
      <c r="N360" s="124">
        <v>2282575.445645202</v>
      </c>
      <c r="O360" s="220"/>
      <c r="P360" s="188">
        <v>1704457.4402817332</v>
      </c>
    </row>
    <row r="361" spans="1:16">
      <c r="A361" s="151">
        <v>4</v>
      </c>
      <c r="B361" s="177">
        <v>7110</v>
      </c>
      <c r="C361" s="123" t="s">
        <v>401</v>
      </c>
      <c r="D361" s="178">
        <v>868.12067703469586</v>
      </c>
      <c r="E361" s="178"/>
      <c r="F361" s="173">
        <v>1.1436999999999999</v>
      </c>
      <c r="G361" s="173">
        <v>1.2275</v>
      </c>
      <c r="H361" s="165">
        <v>7.3270962665034522E-2</v>
      </c>
      <c r="I361" s="122"/>
      <c r="J361" s="122"/>
      <c r="K361" s="180">
        <v>28.607999999999993</v>
      </c>
      <c r="L361" s="180">
        <v>132.28800000000018</v>
      </c>
      <c r="N361" s="124">
        <v>2045986.8116353711</v>
      </c>
      <c r="O361" s="220"/>
      <c r="P361" s="188">
        <v>1586097.3133390371</v>
      </c>
    </row>
    <row r="362" spans="1:16">
      <c r="A362" s="151">
        <v>4</v>
      </c>
      <c r="B362" s="177">
        <v>7117</v>
      </c>
      <c r="C362" s="123" t="s">
        <v>402</v>
      </c>
      <c r="D362" s="178">
        <v>1206.0426560918218</v>
      </c>
      <c r="E362" s="178"/>
      <c r="F362" s="173">
        <v>2.3570000000000002</v>
      </c>
      <c r="G362" s="173">
        <v>2.4363999999999999</v>
      </c>
      <c r="H362" s="165">
        <v>3.368689011455217E-2</v>
      </c>
      <c r="I362" s="122"/>
      <c r="J362" s="122"/>
      <c r="K362" s="180">
        <v>5.183999999999962</v>
      </c>
      <c r="L362" s="180">
        <v>147.26399999999944</v>
      </c>
      <c r="N362" s="124">
        <v>5641732.4684200594</v>
      </c>
      <c r="O362" s="220"/>
      <c r="P362" s="188">
        <v>4728973.1428015735</v>
      </c>
    </row>
    <row r="363" spans="1:16">
      <c r="A363" s="151">
        <v>5</v>
      </c>
      <c r="B363" s="177">
        <v>7111</v>
      </c>
      <c r="C363" s="123" t="s">
        <v>403</v>
      </c>
      <c r="D363" s="178">
        <v>9753.7799750641734</v>
      </c>
      <c r="E363" s="178"/>
      <c r="F363" s="173">
        <v>0.85729999999999995</v>
      </c>
      <c r="G363" s="173">
        <v>0.99670000000000014</v>
      </c>
      <c r="H363" s="165">
        <v>0.16260352268750755</v>
      </c>
      <c r="I363" s="122"/>
      <c r="J363" s="179"/>
      <c r="K363" s="180">
        <v>18.431999999999995</v>
      </c>
      <c r="L363" s="180">
        <v>249.21600000000038</v>
      </c>
      <c r="N363" s="124">
        <v>18665457.602201208</v>
      </c>
      <c r="O363" s="220"/>
      <c r="P363" s="188">
        <v>13904408.187467372</v>
      </c>
    </row>
    <row r="364" spans="1:16" ht="15">
      <c r="A364" s="151">
        <v>5</v>
      </c>
      <c r="B364" s="177">
        <v>7119</v>
      </c>
      <c r="C364" s="123" t="s">
        <v>404</v>
      </c>
      <c r="D364" s="178">
        <v>248.93922934626923</v>
      </c>
      <c r="E364" s="178"/>
      <c r="F364" s="173">
        <v>3.7896000000000001</v>
      </c>
      <c r="G364" s="173">
        <v>4.2003000000000004</v>
      </c>
      <c r="H364" s="165">
        <v>0.10837555414819522</v>
      </c>
      <c r="I364" s="126"/>
      <c r="J364" s="183"/>
      <c r="K364" s="180">
        <v>100.99200000000017</v>
      </c>
      <c r="L364" s="180">
        <v>687.55200000000036</v>
      </c>
      <c r="N364" s="124">
        <v>2007589.3344444185</v>
      </c>
      <c r="O364" s="220"/>
      <c r="P364" s="188">
        <v>1734088.6853133759</v>
      </c>
    </row>
    <row r="365" spans="1:16">
      <c r="A365" s="151">
        <v>6</v>
      </c>
      <c r="B365" s="177">
        <v>7118</v>
      </c>
      <c r="C365" s="123" t="s">
        <v>405</v>
      </c>
      <c r="D365" s="178">
        <v>1211.426642264207</v>
      </c>
      <c r="E365" s="178"/>
      <c r="F365" s="173">
        <v>3.7226999999999997</v>
      </c>
      <c r="G365" s="173">
        <v>3.6762999999999999</v>
      </c>
      <c r="H365" s="165">
        <v>-1.2464071775861507E-2</v>
      </c>
      <c r="I365" s="122"/>
      <c r="J365" s="179"/>
      <c r="K365" s="180">
        <v>-44.351999999999805</v>
      </c>
      <c r="L365" s="180">
        <v>-44.735999999999763</v>
      </c>
      <c r="N365" s="124">
        <v>8550850.1087153349</v>
      </c>
      <c r="O365" s="220"/>
      <c r="P365" s="188">
        <v>7343559.7615784761</v>
      </c>
    </row>
    <row r="366" spans="1:16">
      <c r="A366" s="151">
        <v>7</v>
      </c>
      <c r="B366" s="177">
        <v>7116</v>
      </c>
      <c r="C366" s="123" t="s">
        <v>406</v>
      </c>
      <c r="D366" s="178">
        <v>675.16887830880307</v>
      </c>
      <c r="E366" s="178"/>
      <c r="F366" s="173">
        <v>1.3009000000000002</v>
      </c>
      <c r="G366" s="173">
        <v>1.4923999999999999</v>
      </c>
      <c r="H366" s="165">
        <v>0.14720578061342127</v>
      </c>
      <c r="I366" s="122"/>
      <c r="J366" s="122"/>
      <c r="K366" s="180">
        <v>63.35999999999995</v>
      </c>
      <c r="L366" s="180">
        <v>304.31999999999965</v>
      </c>
      <c r="N366" s="124">
        <v>1934634.3052570706</v>
      </c>
      <c r="O366" s="220"/>
      <c r="P366" s="188">
        <v>1543106.7894553503</v>
      </c>
    </row>
    <row r="367" spans="1:16">
      <c r="A367" s="151">
        <v>7</v>
      </c>
      <c r="B367" s="177">
        <v>7121</v>
      </c>
      <c r="C367" s="123" t="s">
        <v>407</v>
      </c>
      <c r="D367" s="178">
        <v>1.4122248389290126</v>
      </c>
      <c r="E367" s="178"/>
      <c r="F367" s="173">
        <v>16.612000000000002</v>
      </c>
      <c r="G367" s="173">
        <v>16.7058</v>
      </c>
      <c r="H367" s="165">
        <v>5.6465205875269042E-3</v>
      </c>
      <c r="I367" s="122"/>
      <c r="J367" s="122"/>
      <c r="K367" s="180">
        <v>-20.639999999999858</v>
      </c>
      <c r="L367" s="180">
        <v>200.73599999999624</v>
      </c>
      <c r="N367" s="124">
        <v>45297.303771226179</v>
      </c>
      <c r="O367" s="220"/>
      <c r="P367" s="188">
        <v>40340.657599339349</v>
      </c>
    </row>
    <row r="368" spans="1:16">
      <c r="A368" s="151">
        <v>8</v>
      </c>
      <c r="B368" s="177">
        <v>7120</v>
      </c>
      <c r="C368" s="123" t="s">
        <v>408</v>
      </c>
      <c r="D368" s="178">
        <v>0.30027510989953743</v>
      </c>
      <c r="E368" s="178"/>
      <c r="F368" s="173">
        <v>11.272200000000002</v>
      </c>
      <c r="G368" s="173">
        <v>12.812199999999997</v>
      </c>
      <c r="H368" s="165">
        <v>0.13661929348308188</v>
      </c>
      <c r="I368" s="122"/>
      <c r="J368" s="122"/>
      <c r="K368" s="180">
        <v>369.21599999999961</v>
      </c>
      <c r="L368" s="180">
        <v>2587.5839999999921</v>
      </c>
      <c r="N368" s="124">
        <v>7386.5947450653166</v>
      </c>
      <c r="O368" s="220"/>
      <c r="P368" s="188">
        <v>6560.3168191627692</v>
      </c>
    </row>
    <row r="369" spans="1:16">
      <c r="A369" s="81"/>
      <c r="H369" s="118"/>
      <c r="I369" s="122"/>
      <c r="J369" s="122"/>
      <c r="N369" s="188"/>
      <c r="O369" s="220"/>
      <c r="P369" s="188"/>
    </row>
    <row r="370" spans="1:16" ht="15">
      <c r="A370" s="167">
        <v>5</v>
      </c>
      <c r="B370" s="175" t="s">
        <v>409</v>
      </c>
      <c r="C370" s="176"/>
      <c r="D370" s="169">
        <v>23134.10506040628</v>
      </c>
      <c r="E370" s="169"/>
      <c r="F370" s="170">
        <v>0.47395259412931057</v>
      </c>
      <c r="G370" s="170">
        <v>0.48845329580145708</v>
      </c>
      <c r="H370" s="212">
        <v>3.0595257525249941E-2</v>
      </c>
      <c r="I370" s="122"/>
      <c r="J370" s="122"/>
      <c r="K370" s="172">
        <v>6.1879869099485934</v>
      </c>
      <c r="L370" s="172">
        <v>21.653360300572679</v>
      </c>
      <c r="M370" s="221"/>
      <c r="N370" s="231">
        <v>21695865.33537142</v>
      </c>
      <c r="O370" s="219"/>
      <c r="P370" s="231">
        <v>12699527.753169674</v>
      </c>
    </row>
    <row r="371" spans="1:16">
      <c r="A371" s="81"/>
      <c r="B371" s="177"/>
      <c r="D371" s="178"/>
      <c r="E371" s="178"/>
      <c r="F371" s="173"/>
      <c r="G371" s="173"/>
      <c r="H371" s="165"/>
      <c r="I371" s="122"/>
      <c r="J371" s="122"/>
      <c r="K371" s="180"/>
      <c r="L371" s="180"/>
      <c r="N371" s="232"/>
      <c r="O371" s="220"/>
      <c r="P371" s="232"/>
    </row>
    <row r="372" spans="1:16">
      <c r="A372" s="151">
        <v>1</v>
      </c>
      <c r="B372" s="177">
        <v>4501</v>
      </c>
      <c r="C372" s="123" t="s">
        <v>410</v>
      </c>
      <c r="D372" s="178">
        <v>154.35220244512709</v>
      </c>
      <c r="E372" s="178"/>
      <c r="F372" s="173">
        <v>0.51370000000000005</v>
      </c>
      <c r="G372" s="173">
        <v>0.52990000000000004</v>
      </c>
      <c r="H372" s="165">
        <v>3.1535915904224332E-2</v>
      </c>
      <c r="I372" s="122"/>
      <c r="J372" s="122"/>
      <c r="K372" s="180">
        <v>6.3360000000000216</v>
      </c>
      <c r="L372" s="180">
        <v>24.767999999999965</v>
      </c>
      <c r="N372" s="124">
        <v>157039.16558529186</v>
      </c>
      <c r="O372" s="220"/>
      <c r="P372" s="188">
        <v>95899.690180672042</v>
      </c>
    </row>
    <row r="373" spans="1:16">
      <c r="A373" s="151">
        <v>2</v>
      </c>
      <c r="B373" s="177">
        <v>3408</v>
      </c>
      <c r="C373" s="123" t="s">
        <v>411</v>
      </c>
      <c r="D373" s="178">
        <v>524.4269596243314</v>
      </c>
      <c r="E373" s="178"/>
      <c r="F373" s="173">
        <v>0.71499999999999997</v>
      </c>
      <c r="G373" s="173">
        <v>0.73460000000000014</v>
      </c>
      <c r="H373" s="165">
        <v>2.7412587412587675E-2</v>
      </c>
      <c r="I373" s="122"/>
      <c r="J373" s="122"/>
      <c r="K373" s="180">
        <v>9.408000000000003</v>
      </c>
      <c r="L373" s="180">
        <v>28.224000000000331</v>
      </c>
      <c r="N373" s="124">
        <v>739668.56551686511</v>
      </c>
      <c r="O373" s="220"/>
      <c r="P373" s="188">
        <v>511100.30563467153</v>
      </c>
    </row>
    <row r="374" spans="1:16">
      <c r="A374" s="151">
        <v>4</v>
      </c>
      <c r="B374" s="177">
        <v>1304</v>
      </c>
      <c r="C374" s="123" t="s">
        <v>412</v>
      </c>
      <c r="D374" s="178">
        <v>10588.532511759136</v>
      </c>
      <c r="E374" s="178"/>
      <c r="F374" s="173">
        <v>0.20499999999999999</v>
      </c>
      <c r="G374" s="173">
        <v>0.20930000000000001</v>
      </c>
      <c r="H374" s="165">
        <v>2.097560975609758E-2</v>
      </c>
      <c r="I374" s="122"/>
      <c r="J374" s="122"/>
      <c r="K374" s="180">
        <v>3.360000000000003</v>
      </c>
      <c r="L374" s="180">
        <v>4.896000000000047</v>
      </c>
      <c r="N374" s="124">
        <v>4255065.3210454797</v>
      </c>
      <c r="O374" s="220"/>
      <c r="P374" s="188">
        <v>701160.76377227693</v>
      </c>
    </row>
    <row r="375" spans="1:16">
      <c r="A375" s="151">
        <v>4</v>
      </c>
      <c r="B375" s="177">
        <v>1303</v>
      </c>
      <c r="C375" s="123" t="s">
        <v>413</v>
      </c>
      <c r="D375" s="178">
        <v>1088.2284242364651</v>
      </c>
      <c r="E375" s="178"/>
      <c r="F375" s="173">
        <v>0.91909999999999992</v>
      </c>
      <c r="G375" s="173">
        <v>1.0069000000000001</v>
      </c>
      <c r="H375" s="165">
        <v>9.5528234142095769E-2</v>
      </c>
      <c r="J375" s="165"/>
      <c r="K375" s="180">
        <v>14.496000000000029</v>
      </c>
      <c r="L375" s="180">
        <v>154.08000000000038</v>
      </c>
      <c r="N375" s="124">
        <v>2103815.4246982983</v>
      </c>
      <c r="O375" s="220"/>
      <c r="P375" s="188">
        <v>1572038.4146964971</v>
      </c>
    </row>
    <row r="376" spans="1:16">
      <c r="A376" s="151">
        <v>4</v>
      </c>
      <c r="B376" s="177">
        <v>1507</v>
      </c>
      <c r="C376" s="123" t="s">
        <v>414</v>
      </c>
      <c r="D376" s="178">
        <v>1762.8846461626579</v>
      </c>
      <c r="E376" s="178"/>
      <c r="F376" s="173">
        <v>1.0442</v>
      </c>
      <c r="G376" s="173">
        <v>1.1059000000000001</v>
      </c>
      <c r="H376" s="165">
        <v>5.9088297261061129E-2</v>
      </c>
      <c r="I376" s="121"/>
      <c r="J376" s="81"/>
      <c r="K376" s="180">
        <v>18.911999999999995</v>
      </c>
      <c r="L376" s="180">
        <v>99.552000000000177</v>
      </c>
      <c r="N376" s="124">
        <v>3743182.3299672646</v>
      </c>
      <c r="O376" s="220"/>
      <c r="P376" s="188">
        <v>2851875.7505906392</v>
      </c>
    </row>
    <row r="377" spans="1:16">
      <c r="A377" s="151">
        <v>5</v>
      </c>
      <c r="B377" s="177">
        <v>4103</v>
      </c>
      <c r="C377" s="123" t="s">
        <v>415</v>
      </c>
      <c r="D377" s="178">
        <v>145.28033999181494</v>
      </c>
      <c r="E377" s="178"/>
      <c r="F377" s="173">
        <v>1.3028999999999999</v>
      </c>
      <c r="G377" s="173">
        <v>1.4052</v>
      </c>
      <c r="H377" s="165">
        <v>7.8517154040985471E-2</v>
      </c>
      <c r="I377" s="121"/>
      <c r="J377" s="81"/>
      <c r="K377" s="180">
        <v>30.912000000000006</v>
      </c>
      <c r="L377" s="180">
        <v>165.5040000000001</v>
      </c>
      <c r="N377" s="124">
        <v>391964.03281247686</v>
      </c>
      <c r="O377" s="220"/>
      <c r="P377" s="188">
        <v>310387.98290920723</v>
      </c>
    </row>
    <row r="378" spans="1:16">
      <c r="A378" s="151">
        <v>6</v>
      </c>
      <c r="B378" s="177">
        <v>4502</v>
      </c>
      <c r="C378" s="123" t="s">
        <v>416</v>
      </c>
      <c r="D378" s="178">
        <v>6440.301860685061</v>
      </c>
      <c r="E378" s="178"/>
      <c r="F378" s="173">
        <v>0.29909999999999998</v>
      </c>
      <c r="G378" s="173">
        <v>0.30159999999999998</v>
      </c>
      <c r="H378" s="165">
        <v>8.3584085590102664E-3</v>
      </c>
      <c r="I378" s="121"/>
      <c r="J378" s="81"/>
      <c r="K378" s="180">
        <v>1.9200000000000017</v>
      </c>
      <c r="L378" s="180">
        <v>2.8800000000000026</v>
      </c>
      <c r="N378" s="124">
        <v>3729398.4790706192</v>
      </c>
      <c r="O378" s="220"/>
      <c r="P378" s="188">
        <v>1454947.65664087</v>
      </c>
    </row>
    <row r="379" spans="1:16">
      <c r="A379" s="151">
        <v>6</v>
      </c>
      <c r="B379" s="177">
        <v>1305</v>
      </c>
      <c r="C379" s="123" t="s">
        <v>417</v>
      </c>
      <c r="D379" s="178">
        <v>619.20341464557157</v>
      </c>
      <c r="E379" s="178"/>
      <c r="F379" s="173">
        <v>1.1278000000000001</v>
      </c>
      <c r="G379" s="173">
        <v>1.1226</v>
      </c>
      <c r="H379" s="165">
        <v>-4.6107465862742503E-3</v>
      </c>
      <c r="I379" s="121"/>
      <c r="J379" s="81"/>
      <c r="K379" s="180">
        <v>-0.19199999999997885</v>
      </c>
      <c r="L379" s="180">
        <v>-9.7920000000002005</v>
      </c>
      <c r="N379" s="124">
        <v>1334626.0862997479</v>
      </c>
      <c r="O379" s="220"/>
      <c r="P379" s="188">
        <v>1018366.3075725074</v>
      </c>
    </row>
    <row r="380" spans="1:16">
      <c r="A380" s="151">
        <v>6</v>
      </c>
      <c r="B380" s="177">
        <v>1301</v>
      </c>
      <c r="C380" s="123" t="s">
        <v>418</v>
      </c>
      <c r="D380" s="178">
        <v>1810.8947008561149</v>
      </c>
      <c r="E380" s="178"/>
      <c r="F380" s="173">
        <v>1.4825000000000002</v>
      </c>
      <c r="G380" s="173">
        <v>1.5074000000000001</v>
      </c>
      <c r="H380" s="165">
        <v>1.6795952782461931E-2</v>
      </c>
      <c r="I380" s="121"/>
      <c r="J380" s="81"/>
      <c r="K380" s="180">
        <v>19.775999999999954</v>
      </c>
      <c r="L380" s="180">
        <v>28.031999999999897</v>
      </c>
      <c r="N380" s="124">
        <v>5241105.9303753749</v>
      </c>
      <c r="O380" s="220"/>
      <c r="P380" s="188">
        <v>4183750.8811723338</v>
      </c>
    </row>
    <row r="381" spans="1:16">
      <c r="A381" s="81"/>
      <c r="F381" s="81"/>
      <c r="G381" s="81"/>
      <c r="H381" s="81"/>
      <c r="I381" s="121"/>
      <c r="J381" s="81"/>
      <c r="K381" s="81"/>
      <c r="L381" s="81"/>
    </row>
    <row r="382" spans="1:16">
      <c r="A382" s="159" t="s">
        <v>419</v>
      </c>
      <c r="F382" s="81"/>
      <c r="G382" s="81"/>
      <c r="H382" s="81"/>
      <c r="I382" s="120"/>
      <c r="J382" s="81"/>
      <c r="K382" s="81"/>
      <c r="L382" s="81"/>
    </row>
    <row r="383" spans="1:16">
      <c r="A383" s="81"/>
      <c r="B383" s="81" t="s">
        <v>420</v>
      </c>
      <c r="F383" s="81"/>
      <c r="G383" s="81"/>
      <c r="H383" s="81"/>
      <c r="J383" s="165"/>
      <c r="K383" s="81"/>
      <c r="L383" s="81"/>
    </row>
    <row r="384" spans="1:16">
      <c r="A384" s="81"/>
      <c r="B384" s="81" t="s">
        <v>421</v>
      </c>
      <c r="F384" s="81"/>
      <c r="G384" s="81"/>
      <c r="H384" s="81"/>
      <c r="J384" s="165"/>
      <c r="K384" s="81"/>
      <c r="L384" s="81"/>
    </row>
    <row r="385" spans="1:16">
      <c r="A385" s="81"/>
      <c r="C385" s="81" t="s">
        <v>422</v>
      </c>
      <c r="F385" s="81"/>
      <c r="G385" s="81"/>
      <c r="H385" s="81"/>
      <c r="J385" s="165"/>
      <c r="K385" s="81"/>
      <c r="L385" s="81"/>
    </row>
    <row r="386" spans="1:16">
      <c r="A386" s="81"/>
      <c r="C386" s="81" t="s">
        <v>423</v>
      </c>
      <c r="F386" s="81"/>
      <c r="G386" s="81"/>
      <c r="H386" s="81"/>
      <c r="J386" s="165"/>
      <c r="K386" s="81"/>
      <c r="L386" s="81"/>
    </row>
    <row r="387" spans="1:16">
      <c r="A387" s="81"/>
      <c r="B387" s="81" t="s">
        <v>424</v>
      </c>
      <c r="F387" s="81"/>
      <c r="G387" s="81"/>
      <c r="H387" s="81"/>
      <c r="J387" s="165"/>
      <c r="K387" s="81"/>
      <c r="L387" s="81"/>
    </row>
    <row r="388" spans="1:16">
      <c r="A388" s="81"/>
      <c r="C388" s="81" t="s">
        <v>425</v>
      </c>
      <c r="F388" s="81"/>
      <c r="G388" s="81"/>
      <c r="H388" s="81"/>
      <c r="J388" s="165"/>
      <c r="K388" s="81"/>
      <c r="L388" s="81"/>
    </row>
    <row r="389" spans="1:16">
      <c r="C389" s="189" t="s">
        <v>426</v>
      </c>
      <c r="D389" s="178"/>
      <c r="E389" s="178"/>
      <c r="F389" s="173"/>
      <c r="G389" s="173"/>
      <c r="H389" s="165"/>
      <c r="J389" s="165"/>
      <c r="K389" s="180"/>
      <c r="L389" s="180"/>
      <c r="N389" s="119"/>
      <c r="P389" s="119"/>
    </row>
    <row r="390" spans="1:16">
      <c r="B390" s="81" t="s">
        <v>427</v>
      </c>
      <c r="D390" s="178"/>
      <c r="E390" s="178"/>
      <c r="F390" s="173"/>
      <c r="G390" s="173"/>
      <c r="H390" s="165"/>
      <c r="J390" s="165"/>
      <c r="K390" s="180"/>
      <c r="L390" s="180"/>
      <c r="N390" s="119"/>
      <c r="P390" s="119"/>
    </row>
    <row r="391" spans="1:16">
      <c r="B391" s="81" t="s">
        <v>428</v>
      </c>
      <c r="D391" s="178"/>
      <c r="E391" s="178"/>
      <c r="F391" s="173"/>
      <c r="G391" s="173"/>
      <c r="H391" s="165"/>
      <c r="J391" s="165"/>
      <c r="K391" s="180"/>
      <c r="L391" s="180"/>
      <c r="N391" s="119"/>
      <c r="P391" s="119"/>
    </row>
    <row r="392" spans="1:16">
      <c r="H392" s="118"/>
      <c r="I392" s="118"/>
      <c r="J392" s="118"/>
    </row>
    <row r="393" spans="1:16">
      <c r="H393" s="118"/>
      <c r="I393" s="118"/>
      <c r="J393" s="118"/>
    </row>
    <row r="394" spans="1:16">
      <c r="H394" s="118"/>
      <c r="I394" s="118"/>
      <c r="J394" s="118"/>
    </row>
    <row r="395" spans="1:16">
      <c r="H395" s="118"/>
      <c r="I395" s="118"/>
      <c r="J395" s="118"/>
    </row>
    <row r="396" spans="1:16">
      <c r="H396" s="118"/>
      <c r="I396" s="118"/>
      <c r="J396" s="118"/>
    </row>
    <row r="397" spans="1:16">
      <c r="H397" s="118"/>
      <c r="I397" s="118"/>
      <c r="J397" s="118"/>
    </row>
    <row r="398" spans="1:16">
      <c r="A398" s="81"/>
      <c r="H398" s="118"/>
      <c r="I398" s="118"/>
      <c r="J398" s="118"/>
      <c r="K398" s="81"/>
      <c r="L398" s="81"/>
    </row>
    <row r="399" spans="1:16">
      <c r="A399" s="81"/>
      <c r="H399" s="118"/>
      <c r="I399" s="118"/>
      <c r="J399" s="118"/>
      <c r="K399" s="81"/>
      <c r="L399" s="81"/>
    </row>
    <row r="400" spans="1:16">
      <c r="A400" s="81"/>
      <c r="H400" s="118"/>
      <c r="I400" s="118"/>
      <c r="J400" s="118"/>
      <c r="K400" s="81"/>
      <c r="L400" s="81"/>
    </row>
    <row r="401" spans="1:12">
      <c r="A401" s="81"/>
      <c r="H401" s="118"/>
      <c r="I401" s="118"/>
      <c r="J401" s="118"/>
      <c r="K401" s="81"/>
      <c r="L401" s="81"/>
    </row>
    <row r="402" spans="1:12">
      <c r="A402" s="81"/>
      <c r="H402" s="118"/>
      <c r="I402" s="118"/>
      <c r="J402" s="118"/>
      <c r="K402" s="81"/>
      <c r="L402" s="81"/>
    </row>
    <row r="403" spans="1:12">
      <c r="A403" s="81"/>
      <c r="H403" s="118"/>
      <c r="I403" s="118"/>
      <c r="J403" s="118"/>
      <c r="K403" s="81"/>
      <c r="L403" s="81"/>
    </row>
    <row r="404" spans="1:12">
      <c r="A404" s="81"/>
      <c r="H404" s="118"/>
      <c r="I404" s="118"/>
      <c r="J404" s="118"/>
      <c r="K404" s="81"/>
      <c r="L404" s="81"/>
    </row>
    <row r="405" spans="1:12">
      <c r="A405" s="81"/>
      <c r="H405" s="118"/>
      <c r="I405" s="118"/>
      <c r="J405" s="118"/>
      <c r="K405" s="81"/>
      <c r="L405" s="81"/>
    </row>
    <row r="406" spans="1:12">
      <c r="A406" s="81"/>
      <c r="H406" s="118"/>
      <c r="I406" s="118"/>
      <c r="J406" s="118"/>
      <c r="K406" s="81"/>
      <c r="L406" s="81"/>
    </row>
    <row r="407" spans="1:12">
      <c r="A407" s="81"/>
      <c r="H407" s="118"/>
      <c r="I407" s="118"/>
      <c r="J407" s="118"/>
      <c r="K407" s="81"/>
      <c r="L407" s="81"/>
    </row>
    <row r="408" spans="1:12">
      <c r="A408" s="81"/>
      <c r="H408" s="118"/>
      <c r="I408" s="118"/>
      <c r="J408" s="118"/>
      <c r="K408" s="81"/>
      <c r="L408" s="81"/>
    </row>
    <row r="409" spans="1:12">
      <c r="I409" s="118"/>
      <c r="J409" s="118"/>
    </row>
  </sheetData>
  <hyperlinks>
    <hyperlink ref="C37" r:id="rId1" display="Wallboard Taping - Undiscounted Rate" xr:uid="{40170AE2-4EC0-420E-B328-3C1227CAF440}"/>
    <hyperlink ref="C39" r:id="rId2" xr:uid="{AEE70994-991C-454A-BB5C-6E2A78593867}"/>
    <hyperlink ref="C36" r:id="rId3" display="Wallboard Taping - Discounted Rate" xr:uid="{E16A7AB0-6AC8-465E-AF6F-BE8DD9AADAC7}"/>
    <hyperlink ref="C38" r:id="rId4" xr:uid="{D3DC9254-517D-4EE1-B414-0015240CD961}"/>
    <hyperlink ref="C33" r:id="rId5" xr:uid="{AC1D3744-BFA0-4BD5-870E-6D2C794CFFA8}"/>
    <hyperlink ref="C26" r:id="rId6" xr:uid="{919D2897-ADFF-45A4-B3F5-5D54629E9098}"/>
    <hyperlink ref="C32" r:id="rId7" xr:uid="{0AE8CAC0-0431-4536-9194-7095BF8C133D}"/>
    <hyperlink ref="C31" r:id="rId8" xr:uid="{B9F48785-28AF-441B-90D2-BE2C3F9A2BB6}"/>
    <hyperlink ref="C14" r:id="rId9" xr:uid="{6881560B-CE33-4DFC-853D-5CB3D8B7A07D}"/>
    <hyperlink ref="C13" r:id="rId10" display="Store Display Service by Contractor" xr:uid="{F5D45715-FC6D-434A-9FF0-0A7F5A8D6C78}"/>
    <hyperlink ref="C10" r:id="rId11" xr:uid="{57494667-F5C2-4CB7-B9EF-78F8E119BA48}"/>
    <hyperlink ref="C29" r:id="rId12" xr:uid="{597A2E2D-5C85-4C42-A41D-0AEF2FA0585E}"/>
    <hyperlink ref="C27" r:id="rId13" xr:uid="{A65216F9-F57E-475D-B83E-E87B8F6F7CEE}"/>
    <hyperlink ref="C22" r:id="rId14" xr:uid="{96AB48C5-90D5-4747-9291-52AA36B2B90D}"/>
    <hyperlink ref="C15" r:id="rId15" xr:uid="{156305FE-5FB8-403C-95E9-8CF5636CF599}"/>
    <hyperlink ref="C25" r:id="rId16" xr:uid="{24B8DE01-589D-4792-A7E8-C17F0B540CC4}"/>
    <hyperlink ref="C30" r:id="rId17" display="Non Wood Frame Building Construction" xr:uid="{A6B89C91-36FF-44AC-9ED1-5A07E2AD6D3B}"/>
    <hyperlink ref="C24" r:id="rId18" display="Building Repair and Carpentry, NOC" xr:uid="{ECED6DC1-F10A-4BE3-ABB9-5400E4A33D04}"/>
    <hyperlink ref="C19" r:id="rId19" display="Garage Door Installation" xr:uid="{F4982548-5BFA-4561-954F-9ADC7869ABD2}"/>
    <hyperlink ref="C18" r:id="rId20" xr:uid="{CEF03E0A-C4DE-457B-9C10-95B8C4B66E68}"/>
    <hyperlink ref="C23" r:id="rId21" xr:uid="{10F4F03F-07F4-4244-AF11-0230410F8C14}"/>
    <hyperlink ref="C20" r:id="rId22" xr:uid="{8745ED5E-17AF-4316-BAB4-0052AC33F47C}"/>
    <hyperlink ref="C21" r:id="rId23" display="Wood Frame Building Construction" xr:uid="{5F288EB9-803B-401B-A1D7-6B5D11F116CA}"/>
    <hyperlink ref="C34" r:id="rId24" xr:uid="{DAB774D5-B97E-4F2A-AC4D-CB70DD344157}"/>
    <hyperlink ref="C17" r:id="rId25" xr:uid="{2641C5FE-59D1-4FA3-BF4A-3E01E0789EC1}"/>
    <hyperlink ref="C11" r:id="rId26" xr:uid="{EA5B321B-377C-49D1-B4C2-F3A1C6E59660}"/>
    <hyperlink ref="C16" r:id="rId27" display="HVAC Systems - Installation, Service &amp; Repair" xr:uid="{56C2A65C-B1BF-4D4C-8154-749DE2BDDC4E}"/>
    <hyperlink ref="C28" r:id="rId28" xr:uid="{B53CED7C-D9C3-4538-BFF4-F082AB752C4A}"/>
    <hyperlink ref="C12" r:id="rId29" xr:uid="{6703CB11-2B92-4235-A587-7CB2AA6AD4D9}"/>
    <hyperlink ref="C53" r:id="rId30" xr:uid="{0AE6D1F9-2AB8-42D0-9043-F290050357D5}"/>
    <hyperlink ref="C56" r:id="rId31" xr:uid="{EBD05366-4857-4144-9A24-9193EB9AA6DA}"/>
    <hyperlink ref="C44" r:id="rId32" xr:uid="{8936C504-6773-4A58-A949-3BEF8555E2EF}"/>
    <hyperlink ref="C43" r:id="rId33" xr:uid="{D30FAD76-952D-4C97-B1E4-959B6E252179}"/>
    <hyperlink ref="C46" r:id="rId34" xr:uid="{EE011A34-FD72-4CD6-BF02-445861F1F014}"/>
    <hyperlink ref="C59" r:id="rId35" display="Baseball, Basketball &amp; Soccer Teams" xr:uid="{5EDA6EB4-5F88-4702-88E2-16C7DEA9D363}"/>
    <hyperlink ref="C67" r:id="rId36" xr:uid="{9913BB8E-FD60-4CBD-A00D-543EEE1F7300}"/>
    <hyperlink ref="C84" r:id="rId37" display="Auto &amp; Boat Racing-Per Race" xr:uid="{898CE6FB-19B0-4252-A508-BBB38842F96B}"/>
    <hyperlink ref="C60" r:id="rId38" xr:uid="{E1679288-1AA1-412B-A69B-FBCB3FF8406A}"/>
    <hyperlink ref="C70" r:id="rId39" display="Athletic Teams - Care of team, gear and facilities" xr:uid="{FD22DDA7-865A-4194-BEB7-213A2AFB3A06}"/>
    <hyperlink ref="C58" r:id="rId40" xr:uid="{29B9AFFB-AE25-46C5-B006-254E629C3466}"/>
    <hyperlink ref="C48" r:id="rId41" xr:uid="{3E033B2B-73D9-4A8F-9507-7AAEF7421242}"/>
    <hyperlink ref="C62" r:id="rId42" xr:uid="{01F2CE8B-8B51-4B34-BD65-EE15501AA408}"/>
    <hyperlink ref="C74" r:id="rId43" xr:uid="{244BE53A-C47D-42F3-A809-EBA54CF8E3EC}"/>
    <hyperlink ref="C77" r:id="rId44" display="Home Care Services - HCQA" xr:uid="{C8DDDDF7-08E9-43D3-B4B5-32144C497C4D}"/>
    <hyperlink ref="C55" r:id="rId45" xr:uid="{7476966B-41BE-468B-A969-17B66EFC3A56}"/>
    <hyperlink ref="C86" r:id="rId46" xr:uid="{ACF37D32-1928-407B-A662-7290EFBC1B65}"/>
    <hyperlink ref="C71" r:id="rId47" display="Campgrounds NOC and Public Swimming Pools" xr:uid="{DC774D0F-2F75-4440-A6CB-ABDCD01363F8}"/>
    <hyperlink ref="C52" r:id="rId48" xr:uid="{EE6A19B6-6B2D-43CC-BDCC-1C366587A35D}"/>
    <hyperlink ref="C80" r:id="rId49" xr:uid="{B63656A2-752E-47CD-B9CA-FAFDB5709666}"/>
    <hyperlink ref="C51" r:id="rId50" xr:uid="{874F1434-ED94-4978-8ECD-14E5296860FF}"/>
    <hyperlink ref="C69" r:id="rId51" xr:uid="{8D863357-5607-46C7-B0DC-E723A21B0B23}"/>
    <hyperlink ref="C63" r:id="rId52" xr:uid="{BA9EAE3F-E7C6-47D5-98BA-1B0939CA21D6}"/>
    <hyperlink ref="C45" r:id="rId53" xr:uid="{FFA25217-F7FA-4881-BC68-23E45E1AD1D4}"/>
    <hyperlink ref="C76" r:id="rId54" xr:uid="{16A76BCB-6B5D-4CF5-8A26-0BCACEF09A6C}"/>
    <hyperlink ref="C75" r:id="rId55" xr:uid="{B16C6B32-8DC0-443F-AB0B-10423F8EC513}"/>
    <hyperlink ref="C65" r:id="rId56" display="Boarding Homes and Retirement Centers" xr:uid="{71E59C7C-8F38-4937-A332-FBD74BF9E3D3}"/>
    <hyperlink ref="C64" r:id="rId57" xr:uid="{BE0C1634-713F-4D88-B325-53173AE62C24}"/>
    <hyperlink ref="C78" r:id="rId58" xr:uid="{DC7164B8-B23B-4E36-9475-B09677B7A57D}"/>
    <hyperlink ref="C57" r:id="rId59" xr:uid="{B1594FD6-C9F3-422B-9AB5-7B3F450AAB62}"/>
    <hyperlink ref="C47" r:id="rId60" xr:uid="{CDC76A67-A0CB-4E04-A2AF-7D7AEFAD5FCC}"/>
    <hyperlink ref="C66" r:id="rId61" xr:uid="{E7DE9251-9118-442E-A423-635EFED40053}"/>
    <hyperlink ref="C49" r:id="rId62" xr:uid="{A6A4758F-E62B-4F6C-B3E8-BDAEB1F7D16C}"/>
    <hyperlink ref="C83" r:id="rId63" xr:uid="{0B70577F-3B06-4B5E-A327-6EB864118DB9}"/>
    <hyperlink ref="C82" r:id="rId64" xr:uid="{AAA976BD-DB59-4FA7-AD88-6CAC216EA109}"/>
    <hyperlink ref="C85" r:id="rId65" xr:uid="{1CCAF436-A4B7-425A-989D-7548E6BABB63}"/>
    <hyperlink ref="C81" r:id="rId66" xr:uid="{99B13382-2219-44BE-9960-0BC33E36DDE0}"/>
    <hyperlink ref="C50" r:id="rId67" xr:uid="{69E5F9DE-E9ED-4F7D-9D73-80C85E574509}"/>
    <hyperlink ref="C54" r:id="rId68" xr:uid="{B57803FB-C661-43F0-95DA-F892F9BA5260}"/>
    <hyperlink ref="C73" r:id="rId69" xr:uid="{24F0241A-42D5-4610-8E0C-00CD7C6DA71C}"/>
    <hyperlink ref="C68" r:id="rId70" xr:uid="{B694D2F9-CA3C-46E9-95AC-E46EC042F297}"/>
    <hyperlink ref="C79" r:id="rId71" xr:uid="{77A84B02-B07F-4400-BC4D-332A80208BC9}"/>
    <hyperlink ref="C72" r:id="rId72" display="Laundry or Dry Cleaning Services" xr:uid="{E22E5DB1-A302-409C-A2FB-00C61DAFF710}"/>
    <hyperlink ref="C105" r:id="rId73" display="Cities-All Other Employees, NOC" xr:uid="{3A562069-9E23-454D-9DD5-FA71D4A4361A}"/>
    <hyperlink ref="C108" r:id="rId74" display="County and Tribal Councils-All Other Employees, NOC" xr:uid="{49EBF9A7-28CE-49E6-9898-1FA3E2892101}"/>
    <hyperlink ref="C114" r:id="rId75" xr:uid="{F4DA0571-9099-4AED-92EF-4CDF042E9609}"/>
    <hyperlink ref="C102" r:id="rId76" xr:uid="{EED0EC60-E936-4524-ACA5-43C3FC6B6838}"/>
    <hyperlink ref="C100" r:id="rId77" display="Colleges &amp; Universities" xr:uid="{86D40AE8-E3B9-45E2-82ED-F94F3DBBDEA8}"/>
    <hyperlink ref="C93" r:id="rId78" xr:uid="{717962F4-A74D-4E17-995C-9811FF4661E4}"/>
    <hyperlink ref="C95" r:id="rId79" xr:uid="{23558413-1AD6-46CE-80B6-2C6B4777F0AF}"/>
    <hyperlink ref="C92" r:id="rId80" xr:uid="{A4D20E96-4944-43A5-91A6-5B65050B9069}"/>
    <hyperlink ref="C98" r:id="rId81" xr:uid="{F6048AFE-F0FD-4865-BE8B-801116BB0A3F}"/>
    <hyperlink ref="C99" r:id="rId82" xr:uid="{897B87F9-7CD9-4B0B-B7ED-CE8230CD43A6}"/>
    <hyperlink ref="C91" r:id="rId83" xr:uid="{E00DD7D4-ED84-43A8-9EBA-5151036C63EC}"/>
    <hyperlink ref="C103" r:id="rId84" xr:uid="{758BE62F-E702-49BF-B4BE-7532222BF06E}"/>
    <hyperlink ref="C94" r:id="rId85" display="Schools, Churches and Day Care - Prof./Clerical Staff" xr:uid="{7B978ECD-7120-4BB8-A0B9-4C7B555204AE}"/>
    <hyperlink ref="C101" r:id="rId86" display="Schools, Churches and Day Care-All Other Staff" xr:uid="{4BA29FEF-7CEA-496B-8CFA-37E789975074}"/>
    <hyperlink ref="C96" r:id="rId87" xr:uid="{2150EF87-7DD5-4D9A-B66D-7A647D1A592C}"/>
    <hyperlink ref="C90" r:id="rId88" display="Volunteers" xr:uid="{BDCE3B35-2127-426F-918E-DBC8D043C758}"/>
    <hyperlink ref="C109" r:id="rId89" xr:uid="{3E765EAB-A4FC-41DB-9574-562D966156CA}"/>
    <hyperlink ref="C104" r:id="rId90" xr:uid="{DA27B77E-12FA-449D-AFC1-BFE1F9CCD156}"/>
    <hyperlink ref="C97" r:id="rId91" xr:uid="{05688F93-FFB5-486D-8B36-EB0B1336DE50}"/>
    <hyperlink ref="C106" r:id="rId92" xr:uid="{CC8A1E8E-D2C9-4033-BAC5-24BF859706C6}"/>
    <hyperlink ref="C113" r:id="rId93" xr:uid="{037E02EC-BC07-4ABD-9225-55EBEADD2F9A}"/>
    <hyperlink ref="C107" r:id="rId94" display="State Patient or Health Care Personnel, NOC" xr:uid="{8B1ABAF5-B594-4C07-9432-9F04426B4FC9}"/>
    <hyperlink ref="C112" r:id="rId95" xr:uid="{C40872B5-1916-445C-8A9E-CFCB804E5C38}"/>
    <hyperlink ref="C124" r:id="rId96" xr:uid="{BA075C76-CCFE-4E1A-B053-BC64DD95CD28}"/>
    <hyperlink ref="C127" r:id="rId97" display="Scheduled Airlines -  Ground Crew" xr:uid="{7DFA956D-3D50-4E68-8132-850A9459C594}"/>
    <hyperlink ref="C125" r:id="rId98" xr:uid="{65443F36-4829-4651-AC93-7DAF245D52FE}"/>
    <hyperlink ref="C129" r:id="rId99" xr:uid="{83F91829-68A0-4FF2-AC02-04469DFEEB61}"/>
    <hyperlink ref="C131" r:id="rId100" display="Parcel and Package Delivery Service" xr:uid="{725751AC-2906-461F-8FBA-D1587E8D0537}"/>
    <hyperlink ref="C137" r:id="rId101" xr:uid="{29F18FF9-59A8-40A5-997C-388D410DF727}"/>
    <hyperlink ref="C132" r:id="rId102" xr:uid="{31950F39-CB5C-4739-8E37-6D664927CCCF}"/>
    <hyperlink ref="C136" r:id="rId103" display="Auto Towing Services" xr:uid="{C94C1E9D-3BCE-4A41-9604-5C24F89C501F}"/>
    <hyperlink ref="C130" r:id="rId104" xr:uid="{A10604FE-CE2F-40A5-82BF-1B446DBEE172}"/>
    <hyperlink ref="C122" r:id="rId105" xr:uid="{56F3933F-31D1-429F-A786-12248F10838C}"/>
    <hyperlink ref="C133" r:id="rId106" xr:uid="{184B27CC-D5A6-470E-9501-29749ED82E96}"/>
    <hyperlink ref="C135" r:id="rId107" display="Grain, Bean and Pea Elevators or Warehouses" xr:uid="{B876337E-D29C-49B2-8670-4A156BE3F3DE}"/>
    <hyperlink ref="C120" r:id="rId108" xr:uid="{137F713E-F3EC-485A-962B-5EBBA915F239}"/>
    <hyperlink ref="C123" r:id="rId109" display="Warehouses, NOC, Grocery Dist. &amp; Recycle Centers" xr:uid="{3417203F-D044-4CCC-A69D-777F72B5A5A9}"/>
    <hyperlink ref="C134" r:id="rId110" xr:uid="{8703058A-F7A4-4811-A840-0FA1117D00E0}"/>
    <hyperlink ref="C128" r:id="rId111" xr:uid="{ABA37CD1-C8D4-4D00-B177-9C14B34F3A3F}"/>
    <hyperlink ref="C118" r:id="rId112" display="Scheduled Airlines - Flight Crew" xr:uid="{9BFAFCB9-5FD2-4D23-81E8-778D39AAA35F}"/>
    <hyperlink ref="C138" r:id="rId113" xr:uid="{89256502-A8B9-4B2E-A02B-3DF8143AA964}"/>
    <hyperlink ref="C121" r:id="rId114" xr:uid="{EB676632-EB48-49A7-ADB6-8A6480272E12}"/>
    <hyperlink ref="C139" r:id="rId115" xr:uid="{72C238CF-B76F-4A4C-983E-421373B0CD36}"/>
    <hyperlink ref="C126" r:id="rId116" xr:uid="{C5FF2F82-11D1-45AD-9621-547A1D174862}"/>
    <hyperlink ref="C119" r:id="rId117" xr:uid="{796C0733-CB2E-4F69-87D5-A157E84D43AA}"/>
    <hyperlink ref="C149" r:id="rId118" display="Tree pruning, NOC" xr:uid="{37E60D7A-F8B6-440C-90C8-B8570FB1C47F}"/>
    <hyperlink ref="C152" r:id="rId119" xr:uid="{F023D3AC-3ACD-43F7-84AA-FE2D7920646B}"/>
    <hyperlink ref="C146" r:id="rId120" xr:uid="{3C41CD3D-48CB-4FCB-839D-2DB062CE3DD3}"/>
    <hyperlink ref="C144" r:id="rId121" display="Sign Erection" xr:uid="{7CB9592A-3B06-4028-9DFF-A01017EDF25C}"/>
    <hyperlink ref="C147" r:id="rId122" xr:uid="{5685E9D7-0006-4E05-A9CF-A9C21E8706AD}"/>
    <hyperlink ref="C154" r:id="rId123" xr:uid="{F85FAF0F-C233-4AB8-B3D2-FE53A09392D5}"/>
    <hyperlink ref="C145" r:id="rId124" xr:uid="{B8F14956-35FC-45B6-B1B4-49BA22211D30}"/>
    <hyperlink ref="C151" r:id="rId125" xr:uid="{CCA55149-AF7F-4806-B2AC-1234FFD48CDD}"/>
    <hyperlink ref="C153" r:id="rId126" xr:uid="{54119766-E0B8-44CB-A240-F6473C23D684}"/>
    <hyperlink ref="C143" r:id="rId127" display="Fence Construction, NOC" xr:uid="{3034DC58-8F87-4B48-B079-877EACB0997E}"/>
    <hyperlink ref="C148" r:id="rId128" xr:uid="{026EF7B6-3292-4C64-823D-2D08BF505688}"/>
    <hyperlink ref="C165" r:id="rId129" display="Concrete Work - Streets, Roads and Sidewalks" xr:uid="{4457A77E-4B9A-4C55-9D0C-3AE259061899}"/>
    <hyperlink ref="C160" r:id="rId130" display="Asphalt Paving - Streets and Roads" xr:uid="{5E515131-3B62-4CC5-8FAD-F457FDE53E60}"/>
    <hyperlink ref="C164" r:id="rId131" xr:uid="{91B4DA45-3E69-44EB-A455-340F5D8116A0}"/>
    <hyperlink ref="C159" r:id="rId132" xr:uid="{0633022E-C582-4539-B8BA-01ABD60D61ED}"/>
    <hyperlink ref="C150" r:id="rId133" xr:uid="{A33E2DA7-7F79-441C-912D-04DC645E1CDD}"/>
    <hyperlink ref="C158" r:id="rId134" xr:uid="{D1CD6110-50EB-44DD-B478-14AEF306DB00}"/>
    <hyperlink ref="C156" r:id="rId135" display="Sewer and Septic System Construction" xr:uid="{C11B3737-139D-4BF9-87A7-EEB6E02D8F31}"/>
    <hyperlink ref="C157" r:id="rId136" display="Underground Utility Line Const. &amp; Pipelaying, NOC" xr:uid="{F8B95B5F-185D-4028-865D-E528EDBE195E}"/>
    <hyperlink ref="C155" r:id="rId137" display="Asphalt Paving, NOC" xr:uid="{E885544A-2896-4512-9558-D16E8C6FDAF0}"/>
    <hyperlink ref="C166" r:id="rId138" xr:uid="{7BEB267B-D51E-4BF0-A12F-EC9B018B09D2}"/>
    <hyperlink ref="C161" r:id="rId139" xr:uid="{097895A1-F4D7-424C-813E-95751B7C7FDF}"/>
    <hyperlink ref="C163" r:id="rId140" xr:uid="{77D9B185-A69C-408F-8542-4FDE5CB75B91}"/>
    <hyperlink ref="C168" r:id="rId141" xr:uid="{7A1B5FE1-0273-40C0-B6FB-A7B1AC38FD29}"/>
    <hyperlink ref="C167" r:id="rId142" display="Pile Driving with Water Hazard, Diving" xr:uid="{B891CDEC-C5B7-417E-8B2B-533B1F2B5107}"/>
    <hyperlink ref="C162" r:id="rId143" xr:uid="{FCCA5132-9E7D-4FE4-9E56-45881254D9EF}"/>
    <hyperlink ref="C187" r:id="rId144" xr:uid="{CD8353DD-C526-4C1A-A2C7-1C76F2E82628}"/>
    <hyperlink ref="C188" r:id="rId145" xr:uid="{2256E531-BA5C-4767-A81C-98891E27C5C0}"/>
    <hyperlink ref="C176" r:id="rId146" xr:uid="{C982905D-1442-4884-8C23-3B3890807529}"/>
    <hyperlink ref="C185" r:id="rId147" display="Vegetable Farms-Machine Harvest" xr:uid="{F7A1AAFA-B070-477B-B7D3-43BCDE62F3F4}"/>
    <hyperlink ref="C177" r:id="rId148" xr:uid="{D2DCB09F-B0D2-4524-95E9-D039CEFF4B8E}"/>
    <hyperlink ref="C181" r:id="rId149" xr:uid="{FD4C3A7A-CB65-4424-8F13-7DDD33CDB38C}"/>
    <hyperlink ref="C179" r:id="rId150" xr:uid="{217137BB-328F-4BF1-AF45-AFCBE42ECACF}"/>
    <hyperlink ref="C172" r:id="rId151" xr:uid="{0CA98CAC-3243-42DE-9CAF-471E381AAC53}"/>
    <hyperlink ref="C186" r:id="rId152" display="Diversified Field Crops &amp; Cereal Grains" xr:uid="{8FC27F49-A21A-41EA-A577-5A23ED317131}"/>
    <hyperlink ref="C182" r:id="rId153" display="Greenhouses &amp; Mushroom Farms" xr:uid="{B61AD46B-36A3-4956-AE2D-D1D4824B6045}"/>
    <hyperlink ref="C175" r:id="rId154" display="Vegetable Farms-Hand Harvest" xr:uid="{2E480A5E-25C6-45BF-A35A-37673076A6BE}"/>
    <hyperlink ref="C180" r:id="rId155" xr:uid="{6604C9E8-BC9D-474C-B4E3-D383BCD2D0F8}"/>
    <hyperlink ref="C184" r:id="rId156" xr:uid="{4EA454E1-BCD3-4EE6-A737-2B5D07EED935}"/>
    <hyperlink ref="C178" r:id="rId157" xr:uid="{26C681E2-D0D9-408C-8C47-C0F2C62C723A}"/>
    <hyperlink ref="C173" r:id="rId158" xr:uid="{852D7566-DA91-4DF2-B7A7-B42969189C5C}"/>
    <hyperlink ref="C174" r:id="rId159" xr:uid="{EE8046E2-4657-42A9-AD6D-11733A8AC20E}"/>
    <hyperlink ref="C183" r:id="rId160" xr:uid="{946D582A-EA70-41C8-8885-D9416E32AD9B}"/>
    <hyperlink ref="C208" r:id="rId161" display="Land surveying services, N.O.C." xr:uid="{F7A3C418-9CE0-4C83-B698-7E7F620B6146}"/>
    <hyperlink ref="C213" r:id="rId162" xr:uid="{A80DA5B1-230B-48F8-9DE8-E8F9CF48D0DF}"/>
    <hyperlink ref="C211" r:id="rId163" xr:uid="{B4FEE76B-AFCE-4223-8480-31208D251EE8}"/>
    <hyperlink ref="C201" r:id="rId164" xr:uid="{834424C9-8104-4FEF-B55B-61D9368E774E}"/>
    <hyperlink ref="C207" r:id="rId165" xr:uid="{8EA0C21E-9FF0-4016-8E9D-115ACBD2772D}"/>
    <hyperlink ref="C210" r:id="rId166" display="Consulting Engineers and Architectural Services" xr:uid="{9DC7254E-E683-4072-B704-DE9E659A1971}"/>
    <hyperlink ref="C202" r:id="rId167" display="Insurance and Building Inspection Services" xr:uid="{F8179DA4-6D6F-48AA-82D6-66287CF86B04}"/>
    <hyperlink ref="C195" r:id="rId168" xr:uid="{3997F1FB-0784-4335-B923-F22937586C72}"/>
    <hyperlink ref="C209" r:id="rId169" xr:uid="{6C816BD3-042F-49E9-BED9-F6F87C166999}"/>
    <hyperlink ref="C198" r:id="rId170" display="Software Design &amp; Engineering and Internet Service Providers" xr:uid="{8CF62A0A-25B7-4F4C-B502-BB212E9D957F}"/>
    <hyperlink ref="C193" r:id="rId171" xr:uid="{26BCEADC-4910-45DE-BAE9-CB389E1B7E02}"/>
    <hyperlink ref="C214" r:id="rId172" xr:uid="{C0536182-4407-4D5D-BE85-D9F96EC900FC}"/>
    <hyperlink ref="C205" r:id="rId173" xr:uid="{04F950C8-894D-44DB-9289-99936762E8F6}"/>
    <hyperlink ref="C204" r:id="rId174" xr:uid="{E6E4DFF3-68DE-43E1-A84C-ED4897472E8B}"/>
    <hyperlink ref="C196" r:id="rId175" xr:uid="{E3F2B3CE-5D06-4EA9-92D7-FC996308E027}"/>
    <hyperlink ref="C206" r:id="rId176" xr:uid="{D8A09371-08D6-40DB-95CB-E2B92B43BB17}"/>
    <hyperlink ref="C197" r:id="rId177" xr:uid="{4DD7EE00-EE95-467D-AD04-6EF0C945992D}"/>
    <hyperlink ref="C215" r:id="rId178" xr:uid="{4F784FCA-1F02-4D22-8BAF-261D2B65F65B}"/>
    <hyperlink ref="C194" r:id="rId179" display="Entertainers &amp; Dancers" xr:uid="{74914C70-7698-4D56-81DC-69550FE0493C}"/>
    <hyperlink ref="C200" r:id="rId180" xr:uid="{5440884C-0976-467C-8328-3645A442FFAF}"/>
    <hyperlink ref="C203" r:id="rId181" display="Exempt limited liability members NOC" xr:uid="{2BD34A10-F0D3-4C6F-B30B-2034C10FB74B}"/>
    <hyperlink ref="C212" r:id="rId182" display="Executive Officers, NOC" xr:uid="{63CEDADE-BF2E-401A-B015-D3EF60679A0F}"/>
    <hyperlink ref="C199" r:id="rId183" display="Real Estate Agencies" xr:uid="{197D4085-B4AF-4CF2-B59F-03A255F04DCB}"/>
    <hyperlink ref="C192" r:id="rId184" display="Barbers, Beauty Salons and Tanning Parlors" xr:uid="{B3EBFC56-DCA6-45ED-8933-E2F9AD986BA5}"/>
    <hyperlink ref="C219" r:id="rId185" xr:uid="{DAC37150-E19E-4E72-A2BD-032C704CF839}"/>
    <hyperlink ref="C222" r:id="rId186" display="Retail Stores, NOC" xr:uid="{09D8D29B-A24F-4B2E-AE07-B6B4126B7BD6}"/>
    <hyperlink ref="C220" r:id="rId187" xr:uid="{EA0339CF-1463-4F85-8F37-6335BE37324F}"/>
    <hyperlink ref="C224" r:id="rId188" xr:uid="{EC6FBB82-773F-4C0A-8E3F-8CD297763335}"/>
    <hyperlink ref="C225" r:id="rId189" display="Charitable and Welfare Stores" xr:uid="{F934604F-7371-49A8-970E-980D16938EB7}"/>
    <hyperlink ref="C223" r:id="rId190" xr:uid="{C50A1B9E-FFC3-415F-B2EC-0452C3BFF456}"/>
    <hyperlink ref="C221" r:id="rId191" xr:uid="{28754E93-E234-4F61-9A34-9C98333C4B72}"/>
    <hyperlink ref="C226" r:id="rId192" xr:uid="{54A3EE52-3132-4D34-819F-7D8FDA6E1414}"/>
    <hyperlink ref="C230" r:id="rId193" xr:uid="{4DA5167D-C139-4DD9-BE0D-F6412D536B44}"/>
    <hyperlink ref="C231" r:id="rId194" xr:uid="{A993F352-2875-43FD-B352-5E3A22C521C3}"/>
    <hyperlink ref="C232" r:id="rId195" xr:uid="{B06AB2DF-1732-4E2E-8E37-9C7757735B8B}"/>
    <hyperlink ref="C228" r:id="rId196" display="Hardware, Auto Parts and Sporting Good Stores" xr:uid="{797E09E4-D1AD-4A96-8B1E-818CCABD540B}"/>
    <hyperlink ref="C229" r:id="rId197" xr:uid="{B450C652-5A74-41FE-9C4D-BF3BFEE3BEC4}"/>
    <hyperlink ref="C227" r:id="rId198" display="(new) Book,Coin,Camera,Phone,Music Instr. Stores" xr:uid="{C43AF40D-87D4-4680-B9BD-8E9CF1C3EE04}"/>
    <hyperlink ref="C245" r:id="rId199" xr:uid="{B71198CE-A539-42BC-B84B-72DF02663BD2}"/>
    <hyperlink ref="C244" r:id="rId200" xr:uid="{82E93C7E-DC2D-4E3E-88CC-5EA96C472064}"/>
    <hyperlink ref="C242" r:id="rId201" display="Meat Products Mfg./ Slaughter and Packing Houses" xr:uid="{4CF92FDC-5A7B-472B-86D1-7E7258757952}"/>
    <hyperlink ref="C240" r:id="rId202" display="Bakeries and Confectionaries-  Wholesale, NOC" xr:uid="{22B72BE2-CD8D-4CEA-BDE1-74A3197BE661}"/>
    <hyperlink ref="C238" r:id="rId203" xr:uid="{920F038E-9328-4056-A659-49520DE949C0}"/>
    <hyperlink ref="C237" r:id="rId204" display="Fruit/Vegetable Canneries/Food Product Mfg, NOC" xr:uid="{60AD7FBF-B4E4-4C67-9936-DCBAC04DACA1}"/>
    <hyperlink ref="C239" r:id="rId205" xr:uid="{EF50683C-9F9C-43DF-9158-010F4E3CB809}"/>
    <hyperlink ref="C241" r:id="rId206" xr:uid="{729BD21E-B42B-4239-8CBF-60195C16C556}"/>
    <hyperlink ref="C236" r:id="rId207" xr:uid="{A0F96230-2B1C-42B7-A399-26BDC1D8CC31}"/>
    <hyperlink ref="C243" r:id="rId208" xr:uid="{7D2FE858-E517-4212-83BC-390973775A0E}"/>
    <hyperlink ref="C266" r:id="rId209" xr:uid="{88E7B3FC-8EEA-41F1-BBF4-207952473DA9}"/>
    <hyperlink ref="C267" r:id="rId210" display="Solid Fuel, Topsoil, Beauty Bark, and Firewood Dealers" xr:uid="{BA4B6041-C598-4105-AD5F-431A9DEE5C2F}"/>
    <hyperlink ref="C259" r:id="rId211" xr:uid="{621A3738-F463-4D53-8010-66121681AAD5}"/>
    <hyperlink ref="C253" r:id="rId212" display="Tool Rental Stores" xr:uid="{C0F9E11D-719D-4CEC-8A51-622E306DEB46}"/>
    <hyperlink ref="C260" r:id="rId213" xr:uid="{690A5EB8-A67C-4F3D-B5D5-9A7748BCB547}"/>
    <hyperlink ref="C252" r:id="rId214" xr:uid="{90E7FD0B-0EAE-4327-B0EA-A78AA99C81C3}"/>
    <hyperlink ref="C255" r:id="rId215" display="Lumber Yards and Building Material Dealers" xr:uid="{805DE264-D044-4078-911D-2E1D3525265A}"/>
    <hyperlink ref="C258" r:id="rId216" xr:uid="{4DF6BFC0-3C85-4235-84C4-8FE5147B401A}"/>
    <hyperlink ref="C262" r:id="rId217" xr:uid="{D67C1B6A-A82F-4C2E-8D0F-BE7E913C3DDC}"/>
    <hyperlink ref="C257" r:id="rId218" display="Motorcycle Dealers" xr:uid="{32D27F95-BA54-420A-B045-9A92B4C69813}"/>
    <hyperlink ref="C265" r:id="rId219" display="Gas, Oil, or Asphalt Dealers" xr:uid="{FCB117A4-4D7D-46CA-AFB0-27A36F864083}"/>
    <hyperlink ref="C254" r:id="rId220" xr:uid="{3218805F-488D-4D59-8198-BFA56AA78CC9}"/>
    <hyperlink ref="C256" r:id="rId221" display="Ice Manufacturing or Dealers" xr:uid="{BC9F5548-60E5-440B-A2D0-A60F2A542C57}"/>
    <hyperlink ref="C261" r:id="rId222" display="Tire Sales &amp; Service Centers" xr:uid="{C38CE9F2-B582-4CA4-B270-6689AF259DDE}"/>
    <hyperlink ref="C249" r:id="rId223" display="Wholesale Stores, NOC" xr:uid="{CDB99DDA-C8D0-4D6A-A4E4-05280277A3AD}"/>
    <hyperlink ref="C264" r:id="rId224" xr:uid="{6BF5D54F-1665-45A0-9668-5D880C9F0440}"/>
    <hyperlink ref="C263" r:id="rId225" xr:uid="{EB878CE2-A71E-4C9A-9214-801C534EF8A0}"/>
    <hyperlink ref="C251" r:id="rId226" xr:uid="{F4788DBE-FC6F-40A8-9658-1EF7F2727482}"/>
    <hyperlink ref="C250" r:id="rId227" xr:uid="{556875D6-1FF8-40A1-89FF-0D5AEF314EFC}"/>
    <hyperlink ref="C275" r:id="rId228" xr:uid="{30820639-9AF2-47CA-8560-124C3DB21128}"/>
    <hyperlink ref="C273" r:id="rId229" xr:uid="{B4056228-8D5F-4DE0-AFED-4230A0002684}"/>
    <hyperlink ref="C274" r:id="rId230" xr:uid="{0FBE1BA2-17D5-43CF-A7C4-17808D84E406}"/>
    <hyperlink ref="C272" r:id="rId231" display="Physicians &amp; Medical Clinics" xr:uid="{034E56DA-460E-4DB0-AD54-3760580571F6}"/>
    <hyperlink ref="C271" r:id="rId232" display="Nursing Homes" xr:uid="{AAA0057A-920E-4959-9360-E589C2958696}"/>
    <hyperlink ref="C276" r:id="rId233" xr:uid="{805E9861-B2CF-4AB7-93ED-DBBE8529474F}"/>
    <hyperlink ref="C296" r:id="rId234" xr:uid="{8006C563-5538-4459-8A6B-DF6329450D06}"/>
    <hyperlink ref="C295" r:id="rId235" xr:uid="{826F227A-6766-4545-87E2-C86E8BFA1BE6}"/>
    <hyperlink ref="C297" r:id="rId236" xr:uid="{013FC971-7846-467E-9967-138DDAC3A552}"/>
    <hyperlink ref="C288" r:id="rId237" display="Machine Shops and Machinery Mfg., NOC" xr:uid="{C17D2570-41C7-433C-965B-D3D3021AFAE3}"/>
    <hyperlink ref="C286" r:id="rId238" xr:uid="{8BFCF713-B81A-4D9A-8AF5-D3EFBF9BA67F}"/>
    <hyperlink ref="C283" r:id="rId239" xr:uid="{FB00B7C5-9C5F-442A-9366-861A212B8BB3}"/>
    <hyperlink ref="C287" r:id="rId240" display="Precision machined parts and products, N.O.C" xr:uid="{DEE09B9E-72C2-493D-B789-AFBF42CC564E}"/>
    <hyperlink ref="C289" r:id="rId241" xr:uid="{FAD023EF-7485-4282-98C9-E54556A67410}"/>
    <hyperlink ref="C293" r:id="rId242" display="Galvanizing or Tinning, NOC" xr:uid="{9A426D5D-3045-4686-8264-B27EF2DE134F}"/>
    <hyperlink ref="C282" r:id="rId243" xr:uid="{EA2272FE-BD0F-4539-BD9A-90ED38063A4C}"/>
    <hyperlink ref="C285" r:id="rId244" xr:uid="{526A7A5A-14B7-495D-B9E5-26C59B839A15}"/>
    <hyperlink ref="C284" r:id="rId245" xr:uid="{50F8A190-2127-471F-A45F-2FCB2E831357}"/>
    <hyperlink ref="C281" r:id="rId246" display="Cable or Wire Rope Manufacturing" xr:uid="{27E17046-282A-4FEA-A32C-B0B1D8F24668}"/>
    <hyperlink ref="C290" r:id="rId247" xr:uid="{C5490A8A-488D-440C-9E0F-34314AB48301}"/>
    <hyperlink ref="C280" r:id="rId248" xr:uid="{8BBD2957-E930-4CA9-8395-6F4DABA6FF1C}"/>
    <hyperlink ref="C292" r:id="rId249" display="Iron or Steel Works - Shop" xr:uid="{C358A5E2-CFF4-4B01-92ED-C44A92C92972}"/>
    <hyperlink ref="C291" r:id="rId250" xr:uid="{84EB5BE7-491B-4D37-A531-F7DDE1C8D6D2}"/>
    <hyperlink ref="C298" r:id="rId251" xr:uid="{224E40C0-7DB6-44B8-BFC7-B6A3E91ABFBA}"/>
    <hyperlink ref="C294" r:id="rId252" xr:uid="{50373856-F694-41DB-B6D8-0F24446760CD}"/>
    <hyperlink ref="C302" r:id="rId253" xr:uid="{50EF3D59-5DE9-4A79-A270-FAD384287B5F}"/>
    <hyperlink ref="C311" r:id="rId254" xr:uid="{A0AB5919-481E-4C66-981F-9DAFDAC695B5}"/>
    <hyperlink ref="C306" r:id="rId255" xr:uid="{2993C339-879E-4424-8855-BE90A2AB17AD}"/>
    <hyperlink ref="C308" r:id="rId256" xr:uid="{B15A0C30-1280-4720-BB20-C8C1501FE54C}"/>
    <hyperlink ref="C314" r:id="rId257" xr:uid="{E9C74898-0CBC-4AFC-A5F5-7557DC6BEAA1}"/>
    <hyperlink ref="C305" r:id="rId258" xr:uid="{0CA618F7-A212-49CB-B374-6D162D939A9C}"/>
    <hyperlink ref="C310" r:id="rId259" xr:uid="{45146F42-2304-4EE2-B2C9-396739C5B98B}"/>
    <hyperlink ref="C303" r:id="rId260" xr:uid="{AEF419A3-D795-45EA-85AD-83CF46581B97}"/>
    <hyperlink ref="C304" r:id="rId261" xr:uid="{F502CB82-A3B5-4DB3-9024-32DC9E635515}"/>
    <hyperlink ref="C317" r:id="rId262" xr:uid="{EC37A3ED-A366-4DD0-861C-B259DDCE9AF2}"/>
    <hyperlink ref="C313" r:id="rId263" xr:uid="{92558C07-C68A-470A-87DF-85C64F80FA3E}"/>
    <hyperlink ref="C315" r:id="rId264" xr:uid="{F0D9BC9E-AB25-4A8B-AFCC-47E1D248DC91}"/>
    <hyperlink ref="C316" r:id="rId265" xr:uid="{00A18EB5-1766-44C2-A302-4F07AA04151F}"/>
    <hyperlink ref="C312" r:id="rId266" xr:uid="{76EC364D-6E69-45D7-BAF5-5B30B85CE124}"/>
    <hyperlink ref="C307" r:id="rId267" xr:uid="{AF85A905-466D-4CE8-821C-2ECEA75C447B}"/>
    <hyperlink ref="C309" r:id="rId268" xr:uid="{56195BFE-BF16-4B8D-8979-2CBFD61BB5C8}"/>
    <hyperlink ref="C318" r:id="rId269" xr:uid="{03F8E686-2650-4019-B95B-08FFFD558242}"/>
    <hyperlink ref="C337" r:id="rId270" xr:uid="{9CC02581-8051-4CFC-87C7-C44BB1421B1D}"/>
    <hyperlink ref="C327" r:id="rId271" xr:uid="{655750E7-8580-4F28-817E-09C9752D10F0}"/>
    <hyperlink ref="C332" r:id="rId272" xr:uid="{C8493097-47C5-44BF-92F1-7F67436A80AB}"/>
    <hyperlink ref="C336" r:id="rId273" xr:uid="{95ABB89B-DD8D-48BE-A520-66C478CE95C0}"/>
    <hyperlink ref="C331" r:id="rId274" display="Garments/Handbag/Pack/Tent Manufacturing" xr:uid="{77617422-E49F-4832-A3B1-B59C29BE0829}"/>
    <hyperlink ref="C342" r:id="rId275" display="Mattress, Textile, Felt, &amp; Rope Manufacturing, NOC" xr:uid="{3E90A0B1-6C31-4723-A5B2-309E5E8EC351}"/>
    <hyperlink ref="C339" r:id="rId276" xr:uid="{314E8471-EBF2-416C-B25B-5CE0667765BB}"/>
    <hyperlink ref="C330" r:id="rId277" display="Electronic Products and Instrument Mfg/ Dental Labs" xr:uid="{E525E32C-5D24-441D-95AA-AFA8D91D350E}"/>
    <hyperlink ref="C329" r:id="rId278" xr:uid="{2E894208-4572-4804-80F4-DC7BB634501E}"/>
    <hyperlink ref="C325" r:id="rId279" xr:uid="{3F82DD20-75E8-495B-8356-559C6363863A}"/>
    <hyperlink ref="C343" r:id="rId280" xr:uid="{612F6D02-8EA5-48E2-96BF-7D4D9197D654}"/>
    <hyperlink ref="C333" r:id="rId281" xr:uid="{962DB41B-C662-4E1F-BEC7-BE0F86300D4B}"/>
    <hyperlink ref="C326" r:id="rId282" xr:uid="{367DD535-B0C9-41E2-8D19-950663FF24E5}"/>
    <hyperlink ref="C328" r:id="rId283" xr:uid="{D9F312DE-DAB8-45DB-88D8-441DD778407B}"/>
    <hyperlink ref="C340" r:id="rId284" display="Brick or Clay Product Manufacturing, NOC" xr:uid="{21E6DF02-7FBF-44FA-810A-669747C8D851}"/>
    <hyperlink ref="C338" r:id="rId285" xr:uid="{57491CA1-3C61-4704-92D5-6C3F00AF55CC}"/>
    <hyperlink ref="C334" r:id="rId286" display="Soapstone &amp; Plasterboard Mfg; Wood preserving" xr:uid="{316BC6D1-513A-4E73-A3B3-AC9B56E7D913}"/>
    <hyperlink ref="C345" r:id="rId287" xr:uid="{D8368076-68BE-46DA-82EE-858B45A353FF}"/>
    <hyperlink ref="C344" r:id="rId288" display="Rock Wool Insulation Manufacturing" xr:uid="{DCC580E3-967E-4780-AFFE-DF0D17BD4D76}"/>
    <hyperlink ref="C335" r:id="rId289" display="Factory Built Housing; Campers/Trailers Mfg." xr:uid="{68E209CF-C0F5-401E-8097-6E3F061B610E}"/>
    <hyperlink ref="C341" r:id="rId290" display="Pattern or Model Manufacturing; Wood Instrument Mfg." xr:uid="{C09A8950-395D-4BC0-9EBB-2BB00DE64F6A}"/>
    <hyperlink ref="C346" r:id="rId291" display="Shipbuilding or Repair, NOC" xr:uid="{9EAA7E8A-B220-4C93-B21B-9EDEEAAB675D}"/>
    <hyperlink ref="C350" r:id="rId292" xr:uid="{4CCED1B1-39BE-449E-A69B-B13E19FA9260}"/>
    <hyperlink ref="C356" r:id="rId293" display="Temp. Help - Retail Store Services" xr:uid="{BD0BE25F-6F37-4D1C-B8F5-CD8C0F5F286E}"/>
    <hyperlink ref="C353" r:id="rId294" xr:uid="{A96238CB-A707-4AA0-9312-855A3EE4ABCC}"/>
    <hyperlink ref="C354" r:id="rId295" xr:uid="{8CE8D25E-484F-48FA-BA99-470E63ABF63E}"/>
    <hyperlink ref="C360" r:id="rId296" xr:uid="{8CFDDEC7-E6CE-43EB-ABFF-BFFDC539F816}"/>
    <hyperlink ref="C367" r:id="rId297" xr:uid="{AFF83A7B-C9A4-4D93-8021-09060762CE91}"/>
    <hyperlink ref="C368" r:id="rId298" xr:uid="{17F11785-2276-4635-915E-E7959C4AF84E}"/>
    <hyperlink ref="C364" r:id="rId299" xr:uid="{17A48BB3-5F4B-4683-BF26-78C1658F58E0}"/>
    <hyperlink ref="C365" r:id="rId300" xr:uid="{6F60DA9A-5F43-4151-9891-13ABCFBAA93F}"/>
    <hyperlink ref="C362" r:id="rId301" xr:uid="{E5FC645E-0E76-4677-90E9-1AD54DE572D8}"/>
    <hyperlink ref="C366" r:id="rId302" xr:uid="{C378C8AD-D605-4613-BB1D-EBB40A0CE7AC}"/>
    <hyperlink ref="C358" r:id="rId303" xr:uid="{DC375B64-CB6B-4305-8EF4-78B0A99F80D3}"/>
    <hyperlink ref="C352" r:id="rId304" xr:uid="{A35A4A71-EEEC-4DD1-89CA-A6E3E1A378E7}"/>
    <hyperlink ref="C359" r:id="rId305" xr:uid="{7C935197-279D-494C-A9A0-C4E3C2624CC4}"/>
    <hyperlink ref="C361" r:id="rId306" xr:uid="{DD8474F2-BCBB-4E05-8779-B3E2ACA65303}"/>
    <hyperlink ref="C355" r:id="rId307" xr:uid="{8B63C264-F35C-4DC5-8800-BB59CF549633}"/>
    <hyperlink ref="C351" r:id="rId308" xr:uid="{A27465DD-8E96-4C37-9F3D-480107E20083}"/>
    <hyperlink ref="C363" r:id="rId309" xr:uid="{F4BEF5A9-E14A-4D88-9475-2D59F5E61E3F}"/>
    <hyperlink ref="C357" r:id="rId310" xr:uid="{1CB995C9-E59D-4C87-822C-1DC3F54B5D7C}"/>
    <hyperlink ref="C378" r:id="rId311" display="Radio or Television - All Other Employees" xr:uid="{7471E7C9-A3C1-4C35-AA57-1C0D534D3694}"/>
    <hyperlink ref="C372" r:id="rId312" display="Radio or Television - Field Employees" xr:uid="{F30B691F-3F7B-42B0-A05D-463168D4325F}"/>
    <hyperlink ref="C377" r:id="rId313" xr:uid="{5AA242A9-055F-4F41-9A1D-1749BC6BA8F8}"/>
    <hyperlink ref="C373" r:id="rId314" xr:uid="{2FC1D9C9-5A96-453B-B872-D9FC7A98F90A}"/>
    <hyperlink ref="C376" r:id="rId315" xr:uid="{3A6C11B4-1171-478A-AE11-C7828A4972BB}"/>
    <hyperlink ref="C379" r:id="rId316" xr:uid="{E9968816-9946-4B38-89B8-83E91EFCDCD5}"/>
    <hyperlink ref="C374" r:id="rId317" display="Telephone Companies - Office and Admin. Staff" xr:uid="{2E6EA8F9-FC45-43C9-9F6D-4A35A6AF3098}"/>
    <hyperlink ref="C375" r:id="rId318" xr:uid="{EAF15574-B811-4CB3-AEA3-6B66B562D5F0}"/>
    <hyperlink ref="C380" r:id="rId319" xr:uid="{E909C1E0-5AEF-4EB3-8A64-BAD1BE56E4C3}"/>
  </hyperlinks>
  <printOptions horizontalCentered="1"/>
  <pageMargins left="0.17" right="0.17" top="0.5" bottom="0.77" header="0.5" footer="0.5"/>
  <pageSetup scale="71" fitToHeight="9" orientation="portrait" copies="3" r:id="rId320"/>
  <headerFooter alignWithMargins="0">
    <oddHeader>&amp;R&amp;"Times New Roman,Regular"&amp;D
Page &amp;P</oddHeader>
  </headerFooter>
  <rowBreaks count="4" manualBreakCount="4">
    <brk id="75" max="15" man="1"/>
    <brk id="136" max="15" man="1"/>
    <brk id="281" max="15" man="1"/>
    <brk id="341" max="1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bfbe314-d2c4-4d7f-b609-36fa5a3c63a5">
      <Terms xmlns="http://schemas.microsoft.com/office/infopath/2007/PartnerControls"/>
    </lcf76f155ced4ddcb4097134ff3c332f>
    <TaxCatchAll xmlns="a54d1662-2e85-4c08-9324-0690c91aa46f" xsi:nil="true"/>
    <SharedWithUsers xmlns="a54d1662-2e85-4c08-9324-0690c91aa46f">
      <UserInfo>
        <DisplayName>Rick Means</DisplayName>
        <AccountId>6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01F453ECB2304EADDDA0CF3E9F7997" ma:contentTypeVersion="17" ma:contentTypeDescription="Create a new document." ma:contentTypeScope="" ma:versionID="6624534d7780d0c608d994866877dfbe">
  <xsd:schema xmlns:xsd="http://www.w3.org/2001/XMLSchema" xmlns:xs="http://www.w3.org/2001/XMLSchema" xmlns:p="http://schemas.microsoft.com/office/2006/metadata/properties" xmlns:ns2="6bfbe314-d2c4-4d7f-b609-36fa5a3c63a5" xmlns:ns3="a54d1662-2e85-4c08-9324-0690c91aa46f" targetNamespace="http://schemas.microsoft.com/office/2006/metadata/properties" ma:root="true" ma:fieldsID="965b00d649da4e8df94c900ff35c90ad" ns2:_="" ns3:_="">
    <xsd:import namespace="6bfbe314-d2c4-4d7f-b609-36fa5a3c63a5"/>
    <xsd:import namespace="a54d1662-2e85-4c08-9324-0690c91aa4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fbe314-d2c4-4d7f-b609-36fa5a3c63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8fd5359-2be7-4eb3-9208-221a8b14cc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d1662-2e85-4c08-9324-0690c91aa46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f2b77f0-3cd7-4ac0-abc8-af2bff31a7d5}" ma:internalName="TaxCatchAll" ma:showField="CatchAllData" ma:web="a54d1662-2e85-4c08-9324-0690c91aa4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05526C-FB27-47B4-96F3-DE5EB17EE4F4}"/>
</file>

<file path=customXml/itemProps2.xml><?xml version="1.0" encoding="utf-8"?>
<ds:datastoreItem xmlns:ds="http://schemas.openxmlformats.org/officeDocument/2006/customXml" ds:itemID="{33A3E5A1-6836-48D8-879D-E69C4325EC50}"/>
</file>

<file path=customXml/itemProps3.xml><?xml version="1.0" encoding="utf-8"?>
<ds:datastoreItem xmlns:ds="http://schemas.openxmlformats.org/officeDocument/2006/customXml" ds:itemID="{1A6280AB-2F55-4069-B2D7-C2B24161DC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Dylan Ferro</dc:creator>
  <cp:keywords/>
  <dc:description/>
  <cp:lastModifiedBy>Chris Ristine</cp:lastModifiedBy>
  <cp:revision/>
  <dcterms:created xsi:type="dcterms:W3CDTF">2013-09-18T23:10:34Z</dcterms:created>
  <dcterms:modified xsi:type="dcterms:W3CDTF">2024-01-16T17:27:15Z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0x0101004A01F453ECB2304EADDDA0CF3E9F7997</vt:lpwstr>
  </property>
  <property fmtid="{D5CDD505-2E9C-101B-9397-08002B2CF9AE}" pid="3" name="Order">
    <vt:r8>367400</vt:r8>
  </property>
  <property fmtid="{D5CDD505-2E9C-101B-9397-08002B2CF9AE}" pid="4" name="MediaServiceImageTags">
    <vt:lpwstr/>
  </property>
</Properties>
</file>